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ENGENHARIA\PREFEITURA DE IPIXUNA DO PARÁ 2021 A 2024\ESTRADAS VICINAIS 2022\ESTRADA DO KM 96\"/>
    </mc:Choice>
  </mc:AlternateContent>
  <xr:revisionPtr revIDLastSave="0" documentId="13_ncr:1_{2D47FF00-7AB2-418B-8C5B-ECC3437ACD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 Sintético" sheetId="1" r:id="rId1"/>
    <sheet name="cronograma" sheetId="3" r:id="rId2"/>
    <sheet name="memoria de calculo" sheetId="4" r:id="rId3"/>
    <sheet name="MOBILIZAÇÃO" sheetId="5" r:id="rId4"/>
    <sheet name="TRECHOS VICINAIS" sheetId="6" r:id="rId5"/>
    <sheet name="trechos" sheetId="2" r:id="rId6"/>
  </sheets>
  <externalReferences>
    <externalReference r:id="rId7"/>
  </externalReferences>
  <definedNames>
    <definedName name="_Hlk8118774" localSheetId="5">trechos!$B$28</definedName>
    <definedName name="_xlnm.Print_Area" localSheetId="1">cronograma!$A$1:$F$29</definedName>
    <definedName name="_xlnm.Print_Area" localSheetId="2">'memoria de calculo'!$A$1:$H$27</definedName>
    <definedName name="_xlnm.Print_Area" localSheetId="3">MOBILIZAÇÃO!$A$1:$J$28</definedName>
    <definedName name="_xlnm.Print_Area" localSheetId="0">'Orçamento Sintético'!$A$1:$J$31</definedName>
    <definedName name="_xlnm.Print_Area" localSheetId="5">trechos!$B$28:$J$47</definedName>
    <definedName name="_xlnm.Print_Area" localSheetId="4">'TRECHOS VICINAIS'!$A$23:$G$42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  <c r="H17" i="4"/>
  <c r="H16" i="4"/>
  <c r="H15" i="4"/>
  <c r="G11" i="6" l="1"/>
  <c r="G17" i="6"/>
  <c r="G16" i="6"/>
  <c r="G15" i="6"/>
  <c r="G14" i="6"/>
  <c r="G13" i="6"/>
  <c r="G12" i="6"/>
  <c r="H20" i="4"/>
  <c r="B17" i="4"/>
  <c r="B16" i="4"/>
  <c r="B15" i="4"/>
  <c r="H18" i="1" l="1"/>
  <c r="H16" i="1"/>
  <c r="H15" i="1"/>
  <c r="H14" i="1"/>
  <c r="H13" i="1"/>
  <c r="H11" i="1"/>
  <c r="H10" i="1"/>
  <c r="F16" i="1"/>
  <c r="I16" i="1" s="1"/>
  <c r="F14" i="1"/>
  <c r="F15" i="1"/>
  <c r="C17" i="4"/>
  <c r="C16" i="4"/>
  <c r="C15" i="4"/>
  <c r="I15" i="1" l="1"/>
  <c r="I14" i="1"/>
  <c r="H14" i="4" l="1"/>
  <c r="M34" i="1" l="1"/>
  <c r="M31" i="1"/>
  <c r="A4" i="5" l="1"/>
  <c r="G48" i="6"/>
  <c r="G47" i="6"/>
  <c r="G46" i="6"/>
  <c r="G58" i="6" s="1"/>
  <c r="G44" i="6"/>
  <c r="I14" i="6"/>
  <c r="I15" i="6" l="1"/>
  <c r="I13" i="6"/>
  <c r="I11" i="6"/>
  <c r="H16" i="6" l="1"/>
  <c r="G19" i="6"/>
  <c r="O19" i="4" s="1"/>
  <c r="A3" i="5" l="1"/>
  <c r="A2" i="5"/>
  <c r="A3" i="4"/>
  <c r="B20" i="4" l="1"/>
  <c r="B14" i="4"/>
  <c r="B12" i="4"/>
  <c r="D20" i="4"/>
  <c r="C20" i="4"/>
  <c r="C19" i="4"/>
  <c r="Q14" i="4"/>
  <c r="O14" i="4"/>
  <c r="D14" i="4"/>
  <c r="C14" i="4"/>
  <c r="H12" i="4"/>
  <c r="N11" i="4"/>
  <c r="N24" i="2"/>
  <c r="A4" i="3"/>
  <c r="A3" i="3"/>
  <c r="A4" i="4" s="1"/>
  <c r="M17" i="2"/>
  <c r="M13" i="2"/>
  <c r="M11" i="2"/>
  <c r="M6" i="2"/>
  <c r="M5" i="2"/>
  <c r="I11" i="1"/>
  <c r="I10" i="1"/>
  <c r="F18" i="1" l="1"/>
  <c r="M24" i="2"/>
  <c r="F13" i="1"/>
  <c r="I13" i="1" s="1"/>
  <c r="I12" i="1" s="1"/>
  <c r="I9" i="1"/>
  <c r="F8" i="3" l="1"/>
  <c r="C10" i="3" s="1"/>
  <c r="I18" i="1"/>
  <c r="I17" i="1" s="1"/>
  <c r="F14" i="3" s="1"/>
  <c r="I19" i="1" l="1"/>
  <c r="D16" i="3"/>
  <c r="E16" i="3"/>
  <c r="M18" i="1"/>
  <c r="N18" i="1" s="1"/>
  <c r="F11" i="3"/>
  <c r="C13" i="3" s="1"/>
  <c r="C17" i="3" s="1"/>
  <c r="D13" i="3" l="1"/>
  <c r="D17" i="3" s="1"/>
  <c r="H23" i="1"/>
  <c r="F21" i="3"/>
  <c r="E13" i="3"/>
  <c r="E17" i="3" s="1"/>
  <c r="C19" i="3"/>
  <c r="M23" i="1" l="1"/>
  <c r="M20" i="1"/>
  <c r="D18" i="3"/>
  <c r="H22" i="1"/>
  <c r="H21" i="1" s="1"/>
  <c r="J18" i="1"/>
  <c r="J17" i="1"/>
  <c r="J13" i="1"/>
  <c r="J16" i="1"/>
  <c r="J12" i="1"/>
  <c r="J15" i="1"/>
  <c r="J11" i="1"/>
  <c r="J14" i="1"/>
  <c r="J10" i="1"/>
  <c r="J9" i="1"/>
  <c r="E18" i="3"/>
  <c r="C18" i="3"/>
  <c r="C20" i="3" s="1"/>
  <c r="D19" i="3" l="1"/>
  <c r="E19" i="3" s="1"/>
  <c r="D20" i="3"/>
  <c r="E20" i="3" s="1"/>
</calcChain>
</file>

<file path=xl/sharedStrings.xml><?xml version="1.0" encoding="utf-8"?>
<sst xmlns="http://schemas.openxmlformats.org/spreadsheetml/2006/main" count="452" uniqueCount="282">
  <si>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</si>
  <si>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</si>
  <si>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</si>
  <si>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</si>
  <si>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</si>
  <si>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</si>
  <si>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</si>
  <si>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</si>
  <si>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Peso (%)</t>
  </si>
  <si>
    <t>SERVIÇOS PRELIMINARES</t>
  </si>
  <si>
    <t xml:space="preserve"> 010004 </t>
  </si>
  <si>
    <t>SEDOP</t>
  </si>
  <si>
    <t>Placa da obra em chapa galvanizada</t>
  </si>
  <si>
    <t>m²</t>
  </si>
  <si>
    <t>SINAPI</t>
  </si>
  <si>
    <t xml:space="preserve"> 1.1.3 </t>
  </si>
  <si>
    <t xml:space="preserve"> COMP 01 MOB </t>
  </si>
  <si>
    <t>Próprio</t>
  </si>
  <si>
    <t>MOBILIZAÇÃO E DESMOBILIZAÇÃO DE MAQUINAS</t>
  </si>
  <si>
    <t>UNID</t>
  </si>
  <si>
    <t>TERRAPLENAGEM</t>
  </si>
  <si>
    <t>REGULARIZAÇÃO DE SUPERFÍCIES COM MOTONIVELADORA. AF_11/2019</t>
  </si>
  <si>
    <t>m³</t>
  </si>
  <si>
    <t>M3XKM</t>
  </si>
  <si>
    <t>REVESTIMENTO PRIMÁRIO</t>
  </si>
  <si>
    <t>EXECUÇÃO E COMPACTAÇÃO DE BASE E OU SUB BASE PARA PAVIMENTAÇÃO DE SOLOS DE COMPORTAMENTO LATERÍTICO (ARENOSO) - EXCLUSIVE SOLO, ESCAVAÇÃO, CARGA E TRANSPORTE. AF_11/2019</t>
  </si>
  <si>
    <t>Total sem BDI</t>
  </si>
  <si>
    <t>Total do BDI</t>
  </si>
  <si>
    <t>Total Geral</t>
  </si>
  <si>
    <t>PLANILHA ORÇAMENTÁRIA</t>
  </si>
  <si>
    <t>Total (R$)</t>
  </si>
  <si>
    <t>Ref:</t>
  </si>
  <si>
    <t>SINAPI - 02/2021 - Pará - Não Desonerado -  SEDOP - 03/2021 - Pará</t>
  </si>
  <si>
    <t>BDI:</t>
  </si>
  <si>
    <t>CNPJ: 05.196.530/0001-70</t>
  </si>
  <si>
    <t>PREFEITURA MUNICIPAL DE IPIXUNA DO PARA</t>
  </si>
  <si>
    <t>de</t>
  </si>
  <si>
    <t>para</t>
  </si>
  <si>
    <t>km</t>
  </si>
  <si>
    <t>gleba 13</t>
  </si>
  <si>
    <t>beira rio</t>
  </si>
  <si>
    <t>trav 21</t>
  </si>
  <si>
    <t>balança</t>
  </si>
  <si>
    <t>ribeira</t>
  </si>
  <si>
    <t>cand mirim</t>
  </si>
  <si>
    <t>pantoja</t>
  </si>
  <si>
    <t>n. para</t>
  </si>
  <si>
    <t>minas para</t>
  </si>
  <si>
    <t xml:space="preserve">sto antonio </t>
  </si>
  <si>
    <t>São vicente</t>
  </si>
  <si>
    <t>gleba 8</t>
  </si>
  <si>
    <t>gleba 10</t>
  </si>
  <si>
    <t>gleba 5</t>
  </si>
  <si>
    <t>valor total da obra</t>
  </si>
  <si>
    <t xml:space="preserve"> 1.1</t>
  </si>
  <si>
    <t xml:space="preserve">1.3 </t>
  </si>
  <si>
    <t xml:space="preserve">2.1 </t>
  </si>
  <si>
    <t>2.2</t>
  </si>
  <si>
    <t>2.3</t>
  </si>
  <si>
    <t xml:space="preserve">3.1 </t>
  </si>
  <si>
    <t>1º MÊS</t>
  </si>
  <si>
    <t>2º MÊS</t>
  </si>
  <si>
    <t>3º MÊS</t>
  </si>
  <si>
    <t>Preço Total</t>
  </si>
  <si>
    <t>PARCIAIS SIMPLES</t>
  </si>
  <si>
    <t>PERCENTUAL SIMPLES %</t>
  </si>
  <si>
    <t>PARCIAIS ACUMULADAS</t>
  </si>
  <si>
    <t>PERCENTUAL ACUMULADO %</t>
  </si>
  <si>
    <t>TOTAL</t>
  </si>
  <si>
    <t>C</t>
  </si>
  <si>
    <t>MEMORIA DE CÁLCULO</t>
  </si>
  <si>
    <t>Descrição dos Itens</t>
  </si>
  <si>
    <t>Unidade</t>
  </si>
  <si>
    <t>Calculo</t>
  </si>
  <si>
    <t>Quantidade</t>
  </si>
  <si>
    <t>KM</t>
  </si>
  <si>
    <t>ATÉ A</t>
  </si>
  <si>
    <t>ENALCO</t>
  </si>
  <si>
    <t>NH A SP</t>
  </si>
  <si>
    <t>1.1</t>
  </si>
  <si>
    <t>PLACA DE OBRA EM CHAPA DE ACO GALVANIZADO</t>
  </si>
  <si>
    <t>(=2X3=6,00M²)</t>
  </si>
  <si>
    <t>BACABAL</t>
  </si>
  <si>
    <t>NH A SÃO PEDO</t>
  </si>
  <si>
    <t>ATEA 13</t>
  </si>
  <si>
    <t>2.1</t>
  </si>
  <si>
    <t>(=DIST X LARG. FAIXA X ESPESSURA X COEF EMPOLAMENTO)</t>
  </si>
  <si>
    <t>(=DIST X LARG. FAIXA X ESPESSURA X COEF EMPOLAMENTO) X DIS JAZIDA</t>
  </si>
  <si>
    <t>(=DISTANCIA trecho X largura faixa dominio)</t>
  </si>
  <si>
    <t>(=DIST X LARG. FAIXA ROLAMENTO X ESPESSURA X COEF EMPOLAMENTO)</t>
  </si>
  <si>
    <t>Cod. SINAPI/ SEDOP</t>
  </si>
  <si>
    <t>Tipo</t>
  </si>
  <si>
    <t>Total</t>
  </si>
  <si>
    <t>TRAN - TRANSPORTES, CARGAS E DESCARGAS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</si>
  <si>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</si>
  <si>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</si>
  <si>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>CHOR - CUSTOS HORÁRIOS DE MÁQUINAS E EQUIPAMENTOS</t>
  </si>
  <si>
    <t>CHP</t>
  </si>
  <si>
    <t xml:space="preserve"> 5932 </t>
  </si>
  <si>
    <t>MOTONIVELADORA POTÊNCIA BÁSICA LÍQUIDA (PRIMEIRA MARCHA) 125 HP, PESO BRUTO 13032 KG, LARGURA DA LÂMINA DE 3,7 M - CHP DIURNO. AF_06/2014</t>
  </si>
  <si>
    <t xml:space="preserve"> 96028 </t>
  </si>
  <si>
    <t>TRATOR DE PNEUS COM POTÊNCIA DE 85 CV, TRAÇÃO 4X4, COM GRADE DE DISCOS ACOPLADA - CHP DIURNO. AF_02/2017</t>
  </si>
  <si>
    <t xml:space="preserve"> 5855 </t>
  </si>
  <si>
    <t>TRATOR DE ESTEIRAS, POTÊNCIA 347 HP, PESO OPERACIONAL 38,5 T, COM LÂMINA 8,70 M3 - CHP DIURNO. AF_06/2014</t>
  </si>
  <si>
    <t xml:space="preserve"> 5944 </t>
  </si>
  <si>
    <t>PÁ CARREGADEIRA SOBRE RODAS, POTÊNCIA 197 HP, CAPACIDADE DA CAÇAMBA 2,5 A 3,5 M3, PESO OPERACIONAL 18338 KG - CHP DIURNO. AF_06/2014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</si>
  <si>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</si>
  <si>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</si>
  <si>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</si>
  <si>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</si>
  <si>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5811 </t>
  </si>
  <si>
    <t>CAMINHÃO BASCULANTE 6 M3, PESO BRUTO TOTAL 16.000 KG, CARGA ÚTIL MÁXIMA 13.071 KG, DISTÂNCIA ENTRE EIXOS 4,80 M, POTÊNCIA 230 CV INCLUSIVE CAÇAMBA METÁLICA - CHP DIURNO. AF_06/2014</t>
  </si>
  <si>
    <t xml:space="preserve"> 5631 </t>
  </si>
  <si>
    <t>ESCAVADEIRA HIDRÁULICA SOBRE ESTEIRAS, CAÇAMBA 0,80 M3, PESO OPERACIONAL 17 T, POTENCIA BRUTA 111 HP - CHP DIURNO. AF_06/2014</t>
  </si>
  <si>
    <t xml:space="preserve"> 67826 </t>
  </si>
  <si>
    <t>CAMINHÃO BASCULANTE 6 M3 TOCO, PESO BRUTO TOTAL 16.000 KG, CARGA ÚTIL MÁXIMA 11.130 KG, DISTÂNCIA ENTRE EIXOS 5,36 M, POTÊNCIA 185 CV, INCLUSIVE CAÇAMBA METÁLICA - CHP DIURNO. AF_06/2014</t>
  </si>
  <si>
    <t>Insumo</t>
  </si>
  <si>
    <t xml:space="preserve"> E9665 </t>
  </si>
  <si>
    <t>SICRO3</t>
  </si>
  <si>
    <t>Cavalo mecânico com semirreboque com capacidade de 22 t - 240 kW</t>
  </si>
  <si>
    <t>Equipamento</t>
  </si>
  <si>
    <t>UN</t>
  </si>
  <si>
    <t>MO sem LS =&gt;</t>
  </si>
  <si>
    <t>LS =&gt;</t>
  </si>
  <si>
    <t>MO com LS =&gt;</t>
  </si>
  <si>
    <t>Valor do BDI =&gt;</t>
  </si>
  <si>
    <t>Valor com BDI =&gt;</t>
  </si>
  <si>
    <t>ITEM</t>
  </si>
  <si>
    <t>GLEBA 13 ATÉ A BEIRA RIO</t>
  </si>
  <si>
    <t>TRAVESSA 21 ATÉ A BALANÇA</t>
  </si>
  <si>
    <t>BALANÇA ATÉ O PANTOJA</t>
  </si>
  <si>
    <t>PANTOJA ATÉ O MINAS PARÁ</t>
  </si>
  <si>
    <t>MINAS PARÁ ATÉ A SÃO VICENTE</t>
  </si>
  <si>
    <t>SÃO VICENTE ATÉ A GLEBA 8</t>
  </si>
  <si>
    <t>GLEBA 8 ATÉ A GLEBA 10</t>
  </si>
  <si>
    <t>GLEBA 10 ATÉ A TRECHO GLEBA 8</t>
  </si>
  <si>
    <t>COORDENADA INICIAL</t>
  </si>
  <si>
    <t>COORDENADA FINAL</t>
  </si>
  <si>
    <t>BALANÇA</t>
  </si>
  <si>
    <t>RIBEIRA</t>
  </si>
  <si>
    <t>PANTOJA</t>
  </si>
  <si>
    <t>NOVO PARÁ</t>
  </si>
  <si>
    <t>SÃO VICENTE</t>
  </si>
  <si>
    <t>GLEBA 8</t>
  </si>
  <si>
    <t>GLEBA 10</t>
  </si>
  <si>
    <t>TRECHO</t>
  </si>
  <si>
    <t>MINAS PARÁ</t>
  </si>
  <si>
    <t>COMUNIDADE</t>
  </si>
  <si>
    <t>2°35'34,23" S</t>
  </si>
  <si>
    <t>47°23'22,01" W</t>
  </si>
  <si>
    <t>JAZIDA 01</t>
  </si>
  <si>
    <t>JAZIDA 02</t>
  </si>
  <si>
    <t>JAZIDA 03</t>
  </si>
  <si>
    <t>CNPJ: 83.268.011/0001-84</t>
  </si>
  <si>
    <t>PROPOSTA DE CONVENIO COM GOVERNO DO ESTADO DO PARA - SETRAN</t>
  </si>
  <si>
    <t>GLEBA 13</t>
  </si>
  <si>
    <t>502º32’03.5”</t>
  </si>
  <si>
    <t>W047º38’16.6”</t>
  </si>
  <si>
    <t>BEIRA RIO</t>
  </si>
  <si>
    <t>502º33’37.6”</t>
  </si>
  <si>
    <t>W047º39’52.4”</t>
  </si>
  <si>
    <t>TRAVESSA 21</t>
  </si>
  <si>
    <t>502º30’46.3”</t>
  </si>
  <si>
    <t>W047º39’58.6”</t>
  </si>
  <si>
    <t>502º30’09.3”</t>
  </si>
  <si>
    <t>W047º40’55.6”</t>
  </si>
  <si>
    <t>BALANÇA ATÉ   A RIBEIRA</t>
  </si>
  <si>
    <t>W047º40’55,6”</t>
  </si>
  <si>
    <t>502º31’15.3”</t>
  </si>
  <si>
    <t>W047º43’55.2”</t>
  </si>
  <si>
    <t>502º29’03.8”</t>
  </si>
  <si>
    <t>W047º39’32.6”</t>
  </si>
  <si>
    <t>PANTOJA ATÉ NOVO PARA</t>
  </si>
  <si>
    <t>502º28’09.7”</t>
  </si>
  <si>
    <t>W047º40’42.9”</t>
  </si>
  <si>
    <t>502º26’42.2”</t>
  </si>
  <si>
    <t>W047º38’14.1”</t>
  </si>
  <si>
    <t>502º27’28.1”</t>
  </si>
  <si>
    <t>W047º35’06.2”</t>
  </si>
  <si>
    <t>502º29’12.1”</t>
  </si>
  <si>
    <t>W047º36’34.7”</t>
  </si>
  <si>
    <t>GLEBA10</t>
  </si>
  <si>
    <t>502º30’54.8”</t>
  </si>
  <si>
    <t>W047º36’07.8”</t>
  </si>
  <si>
    <t>GLEBA 8 ATÉ A GLEBA 5</t>
  </si>
  <si>
    <t>GLEBA 5</t>
  </si>
  <si>
    <t>502º31’56.8”</t>
  </si>
  <si>
    <t>W047º37’27.0”</t>
  </si>
  <si>
    <t>502º33’20.6”</t>
  </si>
  <si>
    <t>W047º39’59.1”</t>
  </si>
  <si>
    <t>JAZIDA PANTOJA</t>
  </si>
  <si>
    <t>502º28’36.4”</t>
  </si>
  <si>
    <t>W047º39’02.1”</t>
  </si>
  <si>
    <t>502º32’11.0”</t>
  </si>
  <si>
    <t>W047º39’25.6”</t>
  </si>
  <si>
    <t>PANTOJA MINAS PARÁ</t>
  </si>
  <si>
    <t>502º27’37.6”</t>
  </si>
  <si>
    <t>W047º37’40.5”</t>
  </si>
  <si>
    <t>502º30’22.8”</t>
  </si>
  <si>
    <t>W047º40’08.7”</t>
  </si>
  <si>
    <t>MINAS PARÁ SÃO VICENTE</t>
  </si>
  <si>
    <t>502º26’42.0”</t>
  </si>
  <si>
    <t>W047º37’49.9”</t>
  </si>
  <si>
    <t xml:space="preserve">JAZIDA 04 </t>
  </si>
  <si>
    <t>502º30’58.8”</t>
  </si>
  <si>
    <t>W047º43’01.0”</t>
  </si>
  <si>
    <t>MINAS PARA SÃO VICENTE</t>
  </si>
  <si>
    <t>502º26’45.5”</t>
  </si>
  <si>
    <t>W047º36’37.9”</t>
  </si>
  <si>
    <t>GLEBA 08 A GLEBA 10</t>
  </si>
  <si>
    <t>502º30’17.1”</t>
  </si>
  <si>
    <t>W047º37’02.0”</t>
  </si>
  <si>
    <t>JAZIDA 05</t>
  </si>
  <si>
    <t>TR</t>
  </si>
  <si>
    <t>QUANTIDADE TOTAL</t>
  </si>
  <si>
    <t>AREA = BASE X ALTURA</t>
  </si>
  <si>
    <t>DESCRIÇÃO</t>
  </si>
  <si>
    <t>LOCAL</t>
  </si>
  <si>
    <t>COORDENADA</t>
  </si>
  <si>
    <t>S 2°33’20.6”</t>
  </si>
  <si>
    <t>S 2°32’11.0”</t>
  </si>
  <si>
    <t>S 2°30’22.8”</t>
  </si>
  <si>
    <t>S 2°30’58.8”</t>
  </si>
  <si>
    <t>S 2°30’17.1”</t>
  </si>
  <si>
    <t>NOVO HORIZONTE ATÉ A CANDIRÚ</t>
  </si>
  <si>
    <t>CANDIRÚ 21 ATÉ A MASSARANDUBA</t>
  </si>
  <si>
    <t xml:space="preserve"> MASSARANDUBA ATÉ SÃO PEDRO</t>
  </si>
  <si>
    <t>TREVO 4 BOCAS ATÉ CIPOTEUA MIRIN</t>
  </si>
  <si>
    <t>SÃO PEDRO ATÉ SANTO ANTONIO</t>
  </si>
  <si>
    <t>BR 010 ATÉ O ENALCO</t>
  </si>
  <si>
    <t>SÃO PEDRO ATÉ A VICINAL CANDIRU</t>
  </si>
  <si>
    <t>RESPONSAVEL TÉCNICO: ENG. CIVIL ANMERSON DA CRUZ PEIXOTO - CREA PA 150630033-2  - FONE: 91-99104-5183 /E-mail: eng.anmersonpeixoto@gmail.com</t>
  </si>
  <si>
    <t>S 2°23’49”</t>
  </si>
  <si>
    <t>W 47º32’46”</t>
  </si>
  <si>
    <t>S 2°25’39”</t>
  </si>
  <si>
    <t>W 47º35’21”</t>
  </si>
  <si>
    <t>S 2°24’18”</t>
  </si>
  <si>
    <t>W 47º37’06”</t>
  </si>
  <si>
    <t>S 2°22’38”</t>
  </si>
  <si>
    <t>W 47º38’40”</t>
  </si>
  <si>
    <t>W0 47º40’10”</t>
  </si>
  <si>
    <t>S 2°24’27”</t>
  </si>
  <si>
    <t>S 2°23’11”</t>
  </si>
  <si>
    <t>W 47º40’02”</t>
  </si>
  <si>
    <t>S 2°26’20”</t>
  </si>
  <si>
    <t>W047º39’45”</t>
  </si>
  <si>
    <t>S  2°23'42"</t>
  </si>
  <si>
    <t>W 47°44'29"</t>
  </si>
  <si>
    <t>S  2°34'38"</t>
  </si>
  <si>
    <t>W 47°29'26"</t>
  </si>
  <si>
    <t>W 47°27'46.87"</t>
  </si>
  <si>
    <t>S 2°35'26.13"</t>
  </si>
  <si>
    <t>S   2°38'01"</t>
  </si>
  <si>
    <t>W  47°22'19"</t>
  </si>
  <si>
    <t>TREVO 4 BOCAS</t>
  </si>
  <si>
    <t>S 2°23’16”</t>
  </si>
  <si>
    <t>W 47º38’08”</t>
  </si>
  <si>
    <t>MASSARANDUBA</t>
  </si>
  <si>
    <t>S 2°23'35”</t>
  </si>
  <si>
    <t>W 47º38’16”</t>
  </si>
  <si>
    <t>CANDIRU</t>
  </si>
  <si>
    <t>S 2°23'43”</t>
  </si>
  <si>
    <t>W 47º37’27”</t>
  </si>
  <si>
    <t>SANTO ANTONIO</t>
  </si>
  <si>
    <t>S 2°26'25”</t>
  </si>
  <si>
    <t>W 47º39’32”</t>
  </si>
  <si>
    <t>CARGA, MANOBRA E DESCARGA DE SOLOS E MATERIAIS GRANULARES EM CAMINHÃO BASCULANTE 10 M³ - CARGA COM PÁ CARREGADEIRA</t>
  </si>
  <si>
    <t>ESCAVAÇÃO HORIZONTAL EM SOLO DE 1A CATEGORIA COM TRATOR DE ESTEIRAS</t>
  </si>
  <si>
    <t>TRANSPORTE COM CAMINHÃO BASCULANTE DE 14 M³</t>
  </si>
  <si>
    <t>M³</t>
  </si>
  <si>
    <t>2.4</t>
  </si>
  <si>
    <t>SINAPI - 09/2021 - Pará - Não Desonerado -  SEDOP - 09/2021 - Pará</t>
  </si>
  <si>
    <t>Ref.</t>
  </si>
  <si>
    <t>ANT JOSÉ</t>
  </si>
  <si>
    <t>CRONOGRAMA FISICO-FINANCEIRO - NÃO DESONERADO</t>
  </si>
  <si>
    <t>Ipixuna do Pará, 16 de agosto de 2022.</t>
  </si>
  <si>
    <t>Ipixuna do Pará, 18 de agosto de 2022.</t>
  </si>
  <si>
    <t>OBRA: “RECUPERAÇÃO DE 11,00KM DE ESTRADAS VICINAIS DO KM 96,  NO MUNICIPIO DE IPIXUNA DO PARÁ”.</t>
  </si>
  <si>
    <t>A=11000x10</t>
  </si>
  <si>
    <t>V=11000x6X0,20X1,3</t>
  </si>
  <si>
    <t>V=(11000x6X0,2X1,3)X5</t>
  </si>
  <si>
    <t>V=11000x6X0,2X1,3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</si>
</sst>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#,##0.00\ %"/>
    <numFmt numFmtId="167" formatCode="0.0000000"/>
    <numFmt numFmtId="168" formatCode="_(* #,##0.00_);_(* \(#,##0.00\);_(* \-??_);_(@_)"/>
  </numFmts>
  <fonts count="42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2"/>
      <name val="Arial"/>
      <family val="1"/>
    </font>
    <font>
      <b/>
      <sz val="12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F0D8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168" fontId="38" fillId="0" borderId="0" applyFill="0" applyBorder="0" applyAlignment="0" applyProtection="0"/>
  </cellStyleXfs>
  <cellXfs count="28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7" fillId="4" borderId="0" xfId="0" applyFont="1" applyFill="1" applyAlignment="1">
      <alignment horizontal="center" vertical="top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top" wrapText="1"/>
    </xf>
    <xf numFmtId="10" fontId="16" fillId="3" borderId="0" xfId="0" applyNumberFormat="1" applyFont="1" applyFill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3" fontId="12" fillId="0" borderId="4" xfId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6" fillId="0" borderId="4" xfId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right" vertical="center" wrapText="1"/>
    </xf>
    <xf numFmtId="0" fontId="23" fillId="0" borderId="0" xfId="0" applyFont="1" applyAlignment="1"/>
    <xf numFmtId="0" fontId="23" fillId="0" borderId="0" xfId="0" applyFont="1" applyAlignment="1">
      <alignment vertical="center"/>
    </xf>
    <xf numFmtId="0" fontId="15" fillId="5" borderId="0" xfId="0" applyFont="1" applyFill="1" applyAlignment="1">
      <alignment horizontal="right" vertical="top" wrapText="1"/>
    </xf>
    <xf numFmtId="0" fontId="20" fillId="0" borderId="0" xfId="0" applyFont="1" applyBorder="1" applyAlignment="1">
      <alignment horizontal="left" vertical="center" wrapText="1"/>
    </xf>
    <xf numFmtId="43" fontId="0" fillId="0" borderId="0" xfId="1" applyFont="1"/>
    <xf numFmtId="0" fontId="24" fillId="8" borderId="0" xfId="0" applyFont="1" applyFill="1" applyAlignment="1">
      <alignment horizontal="center"/>
    </xf>
    <xf numFmtId="4" fontId="25" fillId="0" borderId="4" xfId="0" applyNumberFormat="1" applyFont="1" applyFill="1" applyBorder="1" applyAlignment="1">
      <alignment horizontal="right" vertical="center" wrapText="1"/>
    </xf>
    <xf numFmtId="166" fontId="25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wrapText="1"/>
    </xf>
    <xf numFmtId="0" fontId="29" fillId="6" borderId="31" xfId="0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/>
    </xf>
    <xf numFmtId="0" fontId="29" fillId="6" borderId="33" xfId="0" applyFont="1" applyFill="1" applyBorder="1" applyAlignment="1">
      <alignment horizontal="center" vertical="center"/>
    </xf>
    <xf numFmtId="9" fontId="27" fillId="0" borderId="22" xfId="3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9" fontId="27" fillId="9" borderId="20" xfId="3" applyFont="1" applyFill="1" applyBorder="1" applyAlignment="1">
      <alignment vertical="center"/>
    </xf>
    <xf numFmtId="9" fontId="27" fillId="0" borderId="20" xfId="3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43" fontId="27" fillId="0" borderId="20" xfId="0" applyNumberFormat="1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43" fontId="30" fillId="0" borderId="20" xfId="0" applyNumberFormat="1" applyFont="1" applyBorder="1" applyAlignment="1">
      <alignment vertical="center"/>
    </xf>
    <xf numFmtId="10" fontId="30" fillId="0" borderId="20" xfId="3" applyNumberFormat="1" applyFont="1" applyBorder="1" applyAlignment="1">
      <alignment vertical="center"/>
    </xf>
    <xf numFmtId="10" fontId="30" fillId="0" borderId="21" xfId="0" applyNumberFormat="1" applyFont="1" applyBorder="1" applyAlignment="1">
      <alignment vertical="center"/>
    </xf>
    <xf numFmtId="165" fontId="28" fillId="6" borderId="36" xfId="2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0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43" fontId="30" fillId="0" borderId="4" xfId="1" applyFont="1" applyFill="1" applyBorder="1" applyAlignment="1">
      <alignment horizontal="center" vertical="center"/>
    </xf>
    <xf numFmtId="43" fontId="30" fillId="0" borderId="19" xfId="1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43" fontId="30" fillId="0" borderId="0" xfId="1" applyFont="1" applyFill="1" applyBorder="1" applyAlignment="1">
      <alignment vertical="center"/>
    </xf>
    <xf numFmtId="43" fontId="30" fillId="0" borderId="0" xfId="1" applyFont="1" applyFill="1" applyAlignment="1">
      <alignment horizontal="center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167" fontId="30" fillId="0" borderId="0" xfId="0" applyNumberFormat="1" applyFont="1" applyFill="1" applyAlignment="1">
      <alignment horizontal="center" vertical="center"/>
    </xf>
    <xf numFmtId="43" fontId="32" fillId="8" borderId="0" xfId="1" applyFont="1" applyFill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4" fontId="32" fillId="8" borderId="0" xfId="0" applyNumberFormat="1" applyFont="1" applyFill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43" fontId="27" fillId="0" borderId="4" xfId="1" applyFont="1" applyFill="1" applyBorder="1" applyAlignment="1">
      <alignment horizontal="center" vertical="center"/>
    </xf>
    <xf numFmtId="165" fontId="27" fillId="0" borderId="4" xfId="2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top" wrapText="1"/>
    </xf>
    <xf numFmtId="4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4" xfId="0" applyFont="1" applyFill="1" applyBorder="1" applyAlignment="1">
      <alignment horizontal="left" vertical="center" wrapText="1"/>
    </xf>
    <xf numFmtId="43" fontId="30" fillId="0" borderId="19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3" fontId="30" fillId="0" borderId="0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3" fontId="27" fillId="0" borderId="4" xfId="1" applyFont="1" applyFill="1" applyBorder="1" applyAlignment="1">
      <alignment horizontal="center" vertical="center" wrapText="1"/>
    </xf>
    <xf numFmtId="4" fontId="15" fillId="5" borderId="0" xfId="0" applyNumberFormat="1" applyFont="1" applyFill="1" applyAlignment="1">
      <alignment horizontal="right" vertical="top" wrapText="1"/>
    </xf>
    <xf numFmtId="0" fontId="1" fillId="5" borderId="4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top" wrapText="1"/>
    </xf>
    <xf numFmtId="0" fontId="15" fillId="0" borderId="44" xfId="0" applyFont="1" applyFill="1" applyBorder="1" applyAlignment="1">
      <alignment horizontal="center" vertical="top" wrapText="1"/>
    </xf>
    <xf numFmtId="4" fontId="15" fillId="0" borderId="44" xfId="0" applyNumberFormat="1" applyFont="1" applyFill="1" applyBorder="1" applyAlignment="1">
      <alignment horizontal="right" vertical="top" wrapText="1"/>
    </xf>
    <xf numFmtId="0" fontId="15" fillId="0" borderId="44" xfId="0" applyFont="1" applyFill="1" applyBorder="1" applyAlignment="1">
      <alignment horizontal="center" vertical="center" wrapText="1"/>
    </xf>
    <xf numFmtId="43" fontId="15" fillId="0" borderId="44" xfId="1" applyFont="1" applyFill="1" applyBorder="1" applyAlignment="1">
      <alignment horizontal="center" vertical="top" wrapText="1"/>
    </xf>
    <xf numFmtId="0" fontId="25" fillId="10" borderId="44" xfId="0" applyFont="1" applyFill="1" applyBorder="1" applyAlignment="1">
      <alignment horizontal="center" vertical="top" wrapText="1"/>
    </xf>
    <xf numFmtId="0" fontId="25" fillId="10" borderId="44" xfId="0" applyFont="1" applyFill="1" applyBorder="1" applyAlignment="1">
      <alignment horizontal="center" vertical="center" wrapText="1"/>
    </xf>
    <xf numFmtId="0" fontId="25" fillId="10" borderId="44" xfId="0" applyFont="1" applyFill="1" applyBorder="1" applyAlignment="1">
      <alignment horizontal="left" vertical="top" wrapText="1"/>
    </xf>
    <xf numFmtId="43" fontId="25" fillId="10" borderId="44" xfId="1" applyFont="1" applyFill="1" applyBorder="1" applyAlignment="1">
      <alignment horizontal="center" vertical="top" wrapText="1"/>
    </xf>
    <xf numFmtId="4" fontId="25" fillId="10" borderId="44" xfId="0" applyNumberFormat="1" applyFont="1" applyFill="1" applyBorder="1" applyAlignment="1">
      <alignment horizontal="right" vertical="top" wrapText="1"/>
    </xf>
    <xf numFmtId="0" fontId="33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0" fillId="0" borderId="4" xfId="0" applyBorder="1"/>
    <xf numFmtId="0" fontId="34" fillId="0" borderId="4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6" fillId="0" borderId="40" xfId="0" applyFont="1" applyBorder="1" applyAlignment="1">
      <alignment vertical="center" wrapText="1"/>
    </xf>
    <xf numFmtId="0" fontId="36" fillId="0" borderId="4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2" fontId="36" fillId="0" borderId="49" xfId="0" applyNumberFormat="1" applyFont="1" applyBorder="1" applyAlignment="1">
      <alignment horizontal="center" vertical="center" wrapText="1"/>
    </xf>
    <xf numFmtId="2" fontId="36" fillId="0" borderId="15" xfId="0" applyNumberFormat="1" applyFont="1" applyBorder="1" applyAlignment="1">
      <alignment horizontal="center" vertical="center" wrapText="1"/>
    </xf>
    <xf numFmtId="0" fontId="35" fillId="6" borderId="50" xfId="0" applyFont="1" applyFill="1" applyBorder="1" applyAlignment="1">
      <alignment horizontal="center" vertical="center" wrapText="1"/>
    </xf>
    <xf numFmtId="0" fontId="35" fillId="6" borderId="51" xfId="0" applyFont="1" applyFill="1" applyBorder="1" applyAlignment="1">
      <alignment horizontal="center" vertical="center" wrapText="1"/>
    </xf>
    <xf numFmtId="2" fontId="35" fillId="6" borderId="47" xfId="0" applyNumberFormat="1" applyFont="1" applyFill="1" applyBorder="1" applyAlignment="1">
      <alignment horizontal="center" vertical="center" wrapText="1"/>
    </xf>
    <xf numFmtId="0" fontId="35" fillId="6" borderId="51" xfId="0" applyFont="1" applyFill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5" fillId="6" borderId="52" xfId="0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5" fillId="6" borderId="51" xfId="0" applyFont="1" applyFill="1" applyBorder="1" applyAlignment="1">
      <alignment horizontal="center" vertical="center" wrapText="1"/>
    </xf>
    <xf numFmtId="0" fontId="35" fillId="6" borderId="52" xfId="0" applyFont="1" applyFill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37" fillId="0" borderId="40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3" fontId="30" fillId="6" borderId="0" xfId="1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2" fontId="35" fillId="6" borderId="60" xfId="0" applyNumberFormat="1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right" vertical="center" wrapText="1"/>
    </xf>
    <xf numFmtId="0" fontId="1" fillId="7" borderId="11" xfId="0" applyFont="1" applyFill="1" applyBorder="1" applyAlignment="1">
      <alignment horizontal="right" vertical="center" wrapText="1"/>
    </xf>
    <xf numFmtId="43" fontId="27" fillId="0" borderId="4" xfId="1" applyFont="1" applyFill="1" applyBorder="1" applyAlignment="1">
      <alignment horizontal="center" vertical="center" wrapText="1"/>
    </xf>
    <xf numFmtId="43" fontId="30" fillId="6" borderId="16" xfId="1" applyFont="1" applyFill="1" applyBorder="1" applyAlignment="1">
      <alignment horizontal="center" vertical="center"/>
    </xf>
    <xf numFmtId="4" fontId="0" fillId="0" borderId="0" xfId="0" applyNumberFormat="1"/>
    <xf numFmtId="164" fontId="0" fillId="0" borderId="0" xfId="0" applyNumberFormat="1"/>
    <xf numFmtId="164" fontId="41" fillId="0" borderId="0" xfId="0" applyNumberFormat="1" applyFont="1"/>
    <xf numFmtId="0" fontId="36" fillId="0" borderId="4" xfId="0" applyFont="1" applyFill="1" applyBorder="1" applyAlignment="1">
      <alignment horizontal="center" vertical="center" wrapText="1"/>
    </xf>
    <xf numFmtId="0" fontId="36" fillId="0" borderId="46" xfId="0" applyFont="1" applyBorder="1" applyAlignment="1">
      <alignment horizontal="center" wrapText="1"/>
    </xf>
    <xf numFmtId="0" fontId="35" fillId="6" borderId="14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vertical="center" wrapText="1"/>
    </xf>
    <xf numFmtId="0" fontId="35" fillId="6" borderId="4" xfId="0" applyFont="1" applyFill="1" applyBorder="1" applyAlignment="1">
      <alignment horizontal="center" vertical="center" wrapText="1"/>
    </xf>
    <xf numFmtId="2" fontId="35" fillId="6" borderId="49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2" applyFont="1"/>
    <xf numFmtId="0" fontId="5" fillId="0" borderId="4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right" vertical="center" wrapText="1"/>
    </xf>
    <xf numFmtId="166" fontId="8" fillId="0" borderId="49" xfId="0" applyNumberFormat="1" applyFont="1" applyFill="1" applyBorder="1" applyAlignment="1">
      <alignment horizontal="right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left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11" xfId="0" applyFont="1" applyFill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right" vertical="center" wrapText="1"/>
    </xf>
    <xf numFmtId="0" fontId="1" fillId="7" borderId="0" xfId="0" applyFont="1" applyFill="1" applyBorder="1" applyAlignment="1">
      <alignment horizontal="right" vertical="center" wrapText="1"/>
    </xf>
    <xf numFmtId="0" fontId="40" fillId="7" borderId="0" xfId="0" applyFont="1" applyFill="1" applyBorder="1" applyAlignment="1">
      <alignment horizontal="right" vertical="center" wrapText="1"/>
    </xf>
    <xf numFmtId="165" fontId="40" fillId="7" borderId="0" xfId="2" applyFont="1" applyFill="1" applyBorder="1" applyAlignment="1">
      <alignment horizontal="right" vertical="center" wrapText="1"/>
    </xf>
    <xf numFmtId="165" fontId="40" fillId="7" borderId="9" xfId="2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3" borderId="11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1" fillId="7" borderId="1" xfId="0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right" vertical="center" wrapText="1"/>
    </xf>
    <xf numFmtId="0" fontId="40" fillId="7" borderId="2" xfId="0" applyFont="1" applyFill="1" applyBorder="1" applyAlignment="1">
      <alignment horizontal="right" vertical="center" wrapText="1"/>
    </xf>
    <xf numFmtId="165" fontId="40" fillId="7" borderId="2" xfId="2" applyFont="1" applyFill="1" applyBorder="1" applyAlignment="1">
      <alignment horizontal="right" vertical="center" wrapText="1"/>
    </xf>
    <xf numFmtId="165" fontId="40" fillId="7" borderId="3" xfId="2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/>
    <xf numFmtId="0" fontId="1" fillId="7" borderId="10" xfId="0" applyFont="1" applyFill="1" applyBorder="1" applyAlignment="1">
      <alignment horizontal="right" vertical="center" wrapText="1"/>
    </xf>
    <xf numFmtId="0" fontId="1" fillId="7" borderId="11" xfId="0" applyFont="1" applyFill="1" applyBorder="1" applyAlignment="1">
      <alignment horizontal="right" vertical="center" wrapText="1"/>
    </xf>
    <xf numFmtId="0" fontId="40" fillId="7" borderId="11" xfId="0" applyFont="1" applyFill="1" applyBorder="1" applyAlignment="1">
      <alignment horizontal="right" vertical="center" wrapText="1"/>
    </xf>
    <xf numFmtId="165" fontId="40" fillId="7" borderId="11" xfId="2" applyFont="1" applyFill="1" applyBorder="1" applyAlignment="1">
      <alignment horizontal="right" vertical="center" wrapText="1"/>
    </xf>
    <xf numFmtId="165" fontId="40" fillId="7" borderId="12" xfId="2" applyFont="1" applyFill="1" applyBorder="1" applyAlignment="1">
      <alignment horizontal="right" vertical="center" wrapText="1"/>
    </xf>
    <xf numFmtId="0" fontId="15" fillId="5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 wrapText="1"/>
    </xf>
    <xf numFmtId="165" fontId="30" fillId="0" borderId="26" xfId="2" applyFont="1" applyBorder="1" applyAlignment="1">
      <alignment horizontal="center" vertical="center"/>
    </xf>
    <xf numFmtId="165" fontId="30" fillId="0" borderId="28" xfId="2" applyFont="1" applyBorder="1" applyAlignment="1">
      <alignment horizontal="center" vertical="center"/>
    </xf>
    <xf numFmtId="165" fontId="30" fillId="0" borderId="30" xfId="2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9" fillId="6" borderId="34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  <xf numFmtId="0" fontId="29" fillId="6" borderId="36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43" fontId="27" fillId="0" borderId="4" xfId="1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/>
    </xf>
    <xf numFmtId="0" fontId="30" fillId="6" borderId="40" xfId="0" applyFont="1" applyFill="1" applyBorder="1" applyAlignment="1">
      <alignment horizontal="center" vertical="center"/>
    </xf>
    <xf numFmtId="43" fontId="30" fillId="6" borderId="13" xfId="1" applyFont="1" applyFill="1" applyBorder="1" applyAlignment="1">
      <alignment horizontal="center" vertical="center"/>
    </xf>
    <xf numFmtId="43" fontId="30" fillId="6" borderId="40" xfId="1" applyFont="1" applyFill="1" applyBorder="1" applyAlignment="1">
      <alignment horizontal="center" vertical="center"/>
    </xf>
    <xf numFmtId="43" fontId="27" fillId="0" borderId="39" xfId="1" applyFont="1" applyFill="1" applyBorder="1" applyAlignment="1">
      <alignment horizontal="center" vertical="center" wrapText="1"/>
    </xf>
    <xf numFmtId="43" fontId="27" fillId="0" borderId="19" xfId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43" fontId="30" fillId="6" borderId="41" xfId="1" applyFont="1" applyFill="1" applyBorder="1" applyAlignment="1">
      <alignment horizontal="center" vertical="center"/>
    </xf>
    <xf numFmtId="43" fontId="30" fillId="6" borderId="16" xfId="1" applyFont="1" applyFill="1" applyBorder="1" applyAlignment="1">
      <alignment horizontal="center" vertical="center"/>
    </xf>
    <xf numFmtId="43" fontId="30" fillId="6" borderId="42" xfId="1" applyFont="1" applyFill="1" applyBorder="1" applyAlignment="1">
      <alignment horizontal="center" vertical="center"/>
    </xf>
    <xf numFmtId="43" fontId="30" fillId="6" borderId="43" xfId="1" applyFont="1" applyFill="1" applyBorder="1" applyAlignment="1">
      <alignment horizontal="center" vertical="center"/>
    </xf>
    <xf numFmtId="43" fontId="30" fillId="0" borderId="39" xfId="1" applyFont="1" applyFill="1" applyBorder="1" applyAlignment="1">
      <alignment horizontal="center" vertical="center"/>
    </xf>
    <xf numFmtId="43" fontId="30" fillId="0" borderId="19" xfId="1" applyFont="1" applyFill="1" applyBorder="1" applyAlignment="1">
      <alignment horizontal="center" vertical="center"/>
    </xf>
    <xf numFmtId="43" fontId="27" fillId="0" borderId="39" xfId="1" applyFont="1" applyFill="1" applyBorder="1" applyAlignment="1">
      <alignment horizontal="center" vertical="center"/>
    </xf>
    <xf numFmtId="43" fontId="27" fillId="0" borderId="19" xfId="1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 wrapText="1"/>
    </xf>
    <xf numFmtId="43" fontId="27" fillId="0" borderId="4" xfId="1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4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top" wrapText="1"/>
    </xf>
    <xf numFmtId="0" fontId="1" fillId="5" borderId="44" xfId="0" applyFont="1" applyFill="1" applyBorder="1" applyAlignment="1">
      <alignment horizontal="center" vertical="center" wrapText="1"/>
    </xf>
    <xf numFmtId="0" fontId="25" fillId="10" borderId="44" xfId="0" applyFont="1" applyFill="1" applyBorder="1" applyAlignment="1">
      <alignment horizontal="center" vertical="top" wrapText="1"/>
    </xf>
    <xf numFmtId="0" fontId="35" fillId="6" borderId="10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5" fillId="6" borderId="59" xfId="0" applyFont="1" applyFill="1" applyBorder="1" applyAlignment="1">
      <alignment horizontal="center" vertical="center" wrapText="1"/>
    </xf>
    <xf numFmtId="0" fontId="35" fillId="6" borderId="61" xfId="0" applyFont="1" applyFill="1" applyBorder="1" applyAlignment="1">
      <alignment horizontal="center" vertical="center" wrapText="1"/>
    </xf>
    <xf numFmtId="0" fontId="35" fillId="6" borderId="62" xfId="0" applyFont="1" applyFill="1" applyBorder="1" applyAlignment="1">
      <alignment horizontal="center" vertical="center" wrapText="1"/>
    </xf>
    <xf numFmtId="0" fontId="35" fillId="6" borderId="58" xfId="0" applyFont="1" applyFill="1" applyBorder="1" applyAlignment="1">
      <alignment horizontal="center" vertical="center" wrapText="1"/>
    </xf>
    <xf numFmtId="0" fontId="35" fillId="6" borderId="56" xfId="0" applyFont="1" applyFill="1" applyBorder="1" applyAlignment="1">
      <alignment horizontal="center" vertical="center" wrapText="1"/>
    </xf>
    <xf numFmtId="0" fontId="35" fillId="6" borderId="57" xfId="0" applyFont="1" applyFill="1" applyBorder="1" applyAlignment="1">
      <alignment horizontal="center" vertical="center" wrapText="1"/>
    </xf>
    <xf numFmtId="0" fontId="35" fillId="6" borderId="51" xfId="0" applyFont="1" applyFill="1" applyBorder="1" applyAlignment="1">
      <alignment horizontal="center" vertical="center" wrapText="1"/>
    </xf>
    <xf numFmtId="0" fontId="35" fillId="6" borderId="52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4" xr:uid="{00000000-0005-0000-0000-000002000000}"/>
    <cellStyle name="Porcentagem" xfId="3" builtinId="5"/>
    <cellStyle name="Vírgula" xfId="1" builtinId="3"/>
    <cellStyle name="Vírgula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723900</xdr:colOff>
      <xdr:row>0</xdr:row>
      <xdr:rowOff>22860</xdr:rowOff>
    </xdr:from>
    <xdr:ext cx="845820" cy="831066"/>
    <xdr:pic>
      <xdr:nvPicPr>
        <xdr:cNvPr id="2" name="Imagem 2" descr="C:\Users\Gabinete\Downloads\brasao_ipixuna_do_para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4140" y="22860"/>
          <a:ext cx="845820" cy="83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441960</xdr:colOff>
      <xdr:row>0</xdr:row>
      <xdr:rowOff>99060</xdr:rowOff>
    </xdr:from>
    <xdr:to>
      <xdr:col>8</xdr:col>
      <xdr:colOff>409687</xdr:colOff>
      <xdr:row>4</xdr:row>
      <xdr:rowOff>4488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6280" y="99060"/>
          <a:ext cx="1613647" cy="62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195256</xdr:colOff>
      <xdr:row>0</xdr:row>
      <xdr:rowOff>121920</xdr:rowOff>
    </xdr:from>
    <xdr:to>
      <xdr:col>5</xdr:col>
      <xdr:colOff>1333500</xdr:colOff>
      <xdr:row>3</xdr:row>
      <xdr:rowOff>350520</xdr:rowOff>
    </xdr:to>
    <xdr:pic>
      <xdr:nvPicPr>
        <xdr:cNvPr id="2" name="Imagem 2" descr="C:\Users\Gabinete\Downloads\brasao_ipixuna_do_para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2336" y="121920"/>
          <a:ext cx="1138244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25</xdr:row>
      <xdr:rowOff>158115</xdr:rowOff>
    </xdr:from>
    <xdr:to>
      <xdr:col>5</xdr:col>
      <xdr:colOff>1082152</xdr:colOff>
      <xdr:row>29</xdr:row>
      <xdr:rowOff>12108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530215"/>
          <a:ext cx="1615552" cy="635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259080</xdr:colOff>
      <xdr:row>0</xdr:row>
      <xdr:rowOff>60960</xdr:rowOff>
    </xdr:from>
    <xdr:ext cx="777240" cy="831066"/>
    <xdr:pic>
      <xdr:nvPicPr>
        <xdr:cNvPr id="2" name="Imagem 2" descr="C:\Users\Gabinete\Downloads\brasao_ipixuna_do_para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9560" y="60960"/>
          <a:ext cx="777240" cy="83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2110740</xdr:colOff>
      <xdr:row>0</xdr:row>
      <xdr:rowOff>137160</xdr:rowOff>
    </xdr:from>
    <xdr:to>
      <xdr:col>6</xdr:col>
      <xdr:colOff>1202167</xdr:colOff>
      <xdr:row>4</xdr:row>
      <xdr:rowOff>678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4020" y="137160"/>
          <a:ext cx="1613647" cy="62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624840</xdr:colOff>
      <xdr:row>0</xdr:row>
      <xdr:rowOff>53340</xdr:rowOff>
    </xdr:from>
    <xdr:ext cx="777240" cy="831066"/>
    <xdr:pic>
      <xdr:nvPicPr>
        <xdr:cNvPr id="2" name="Imagem 2" descr="C:\Users\Gabinete\Downloads\brasao_ipixuna_do_para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380" y="53340"/>
          <a:ext cx="777240" cy="83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998220</xdr:colOff>
      <xdr:row>1</xdr:row>
      <xdr:rowOff>0</xdr:rowOff>
    </xdr:from>
    <xdr:to>
      <xdr:col>6</xdr:col>
      <xdr:colOff>539227</xdr:colOff>
      <xdr:row>3</xdr:row>
      <xdr:rowOff>278808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5260"/>
          <a:ext cx="1613647" cy="62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Computador/Documents/ANMERSON%202017%202/PREFEITURA%20DE%20IPIXUNA%20DO%20PAR&#193;%202021%20A%202024/ESTRADAS%20VICINAIS%202021/gleba%2013%20ribeira/Planilhas%20Estradas%20vicinais%20Ipixuna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 DE CÁLCULOP"/>
      <sheetName val="PLANILHA NÃO DESONERADA"/>
      <sheetName val="MOBILIZAÇÃO"/>
      <sheetName val="QCI 13"/>
      <sheetName val="CRONOGRAMA DES"/>
      <sheetName val="B.D.I"/>
    </sheetNames>
    <sheetDataSet>
      <sheetData sheetId="0">
        <row r="12">
          <cell r="G12">
            <v>544690</v>
          </cell>
        </row>
      </sheetData>
      <sheetData sheetId="1">
        <row r="14">
          <cell r="D14" t="str">
            <v>REGULARIZAÇÃO DE SUPERFÍCIES COM MOTONIVELADORA. AF_11/2019</v>
          </cell>
          <cell r="E14" t="str">
            <v>m²</v>
          </cell>
        </row>
        <row r="18">
          <cell r="D18" t="str">
            <v>REVESTIMENTO PRIMARIO</v>
          </cell>
        </row>
        <row r="19">
          <cell r="D19" t="str">
            <v>EXECUÇÃO E COMPACTAÇÃO DE BASE E OU SUB BASE PARA PAVIMENTAÇÃO DE SOLOS DE COMPORTAMENTO LATERÍTICO (ARENOSO) - EXCLUSIVE SOLO, ESCAVAÇÃO, CARGA E TRANSPORTE</v>
          </cell>
          <cell r="E19" t="str">
            <v>m³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showOutlineSymbols="0" showWhiteSpace="0" zoomScaleNormal="100" workbookViewId="0">
      <selection activeCell="E14" sqref="E14"/>
    </sheetView>
  </sheetViews>
  <sheetFormatPr defaultRowHeight="14.25" x14ac:dyDescent="0.2"/>
  <cols>
    <col min="1" max="1" width="4.75" customWidth="1"/>
    <col min="2" max="3" width="8.25" customWidth="1"/>
    <col min="4" max="4" width="62.375" customWidth="1"/>
    <col min="5" max="5" width="8" bestFit="1" customWidth="1"/>
    <col min="6" max="6" width="11" customWidth="1"/>
    <col min="7" max="7" width="9.5" bestFit="1" customWidth="1"/>
    <col min="8" max="8" width="12.125" customWidth="1"/>
    <col min="9" max="9" width="13" bestFit="1" customWidth="1"/>
    <col min="10" max="10" width="8.75" bestFit="1" customWidth="1"/>
    <col min="13" max="13" width="15.625" bestFit="1" customWidth="1"/>
    <col min="14" max="14" width="12.875" bestFit="1" customWidth="1"/>
  </cols>
  <sheetData>
    <row r="1" spans="1:11" ht="15" x14ac:dyDescent="0.2">
      <c r="A1" s="198" t="s">
        <v>35</v>
      </c>
      <c r="B1" s="198"/>
      <c r="C1" s="198"/>
      <c r="D1" s="198"/>
      <c r="E1" s="198"/>
      <c r="F1" s="198"/>
      <c r="G1" s="198"/>
      <c r="H1" s="198"/>
      <c r="I1" s="198"/>
      <c r="J1" s="1"/>
    </row>
    <row r="2" spans="1:11" ht="15" x14ac:dyDescent="0.2">
      <c r="A2" s="198" t="s">
        <v>153</v>
      </c>
      <c r="B2" s="198"/>
      <c r="C2" s="198"/>
      <c r="D2" s="198"/>
      <c r="E2" s="198"/>
      <c r="F2" s="198"/>
      <c r="G2" s="198"/>
      <c r="H2" s="198"/>
      <c r="I2" s="198"/>
      <c r="J2" s="1"/>
    </row>
    <row r="3" spans="1:11" ht="15" x14ac:dyDescent="0.2">
      <c r="A3" s="199" t="s">
        <v>154</v>
      </c>
      <c r="B3" s="200"/>
      <c r="C3" s="200"/>
      <c r="D3" s="200"/>
      <c r="E3" s="200"/>
      <c r="F3" s="200"/>
      <c r="G3" s="200"/>
      <c r="H3" s="200"/>
      <c r="I3" s="200"/>
      <c r="J3" s="1"/>
    </row>
    <row r="4" spans="1:11" ht="15.6" customHeight="1" x14ac:dyDescent="0.2">
      <c r="A4" s="213" t="s">
        <v>277</v>
      </c>
      <c r="B4" s="213"/>
      <c r="C4" s="213"/>
      <c r="D4" s="213"/>
      <c r="E4" s="213"/>
      <c r="F4" s="213"/>
      <c r="G4" s="84"/>
      <c r="H4" s="84"/>
      <c r="I4" s="84"/>
      <c r="J4" s="1"/>
    </row>
    <row r="5" spans="1:11" ht="13.9" customHeight="1" x14ac:dyDescent="0.2">
      <c r="A5" s="197" t="s">
        <v>231</v>
      </c>
      <c r="B5" s="197"/>
      <c r="C5" s="197"/>
      <c r="D5" s="197"/>
      <c r="E5" s="197"/>
      <c r="F5" s="197"/>
      <c r="G5" s="197"/>
      <c r="H5" s="197"/>
      <c r="I5" s="197"/>
      <c r="J5" s="2"/>
    </row>
    <row r="6" spans="1:11" ht="16.899999999999999" customHeight="1" thickBot="1" x14ac:dyDescent="0.25">
      <c r="A6" s="7" t="s">
        <v>31</v>
      </c>
      <c r="B6" s="201" t="s">
        <v>271</v>
      </c>
      <c r="C6" s="201"/>
      <c r="D6" s="201"/>
      <c r="E6" s="2"/>
      <c r="F6" s="2"/>
      <c r="G6" s="2"/>
      <c r="H6" s="2"/>
      <c r="I6" s="8" t="s">
        <v>33</v>
      </c>
      <c r="J6" s="9">
        <v>0.2009</v>
      </c>
      <c r="K6">
        <v>1.2009000000000001</v>
      </c>
    </row>
    <row r="7" spans="1:11" ht="19.899999999999999" customHeight="1" x14ac:dyDescent="0.2">
      <c r="A7" s="202" t="s">
        <v>29</v>
      </c>
      <c r="B7" s="203"/>
      <c r="C7" s="203"/>
      <c r="D7" s="203"/>
      <c r="E7" s="203"/>
      <c r="F7" s="203"/>
      <c r="G7" s="203"/>
      <c r="H7" s="203"/>
      <c r="I7" s="203"/>
      <c r="J7" s="204"/>
    </row>
    <row r="8" spans="1:11" ht="30" customHeight="1" thickBot="1" x14ac:dyDescent="0.25">
      <c r="A8" s="183" t="s">
        <v>0</v>
      </c>
      <c r="B8" s="184" t="s">
        <v>1</v>
      </c>
      <c r="C8" s="187" t="s">
        <v>272</v>
      </c>
      <c r="D8" s="185" t="s">
        <v>3</v>
      </c>
      <c r="E8" s="186" t="s">
        <v>4</v>
      </c>
      <c r="F8" s="184" t="s">
        <v>5</v>
      </c>
      <c r="G8" s="184" t="s">
        <v>6</v>
      </c>
      <c r="H8" s="184" t="s">
        <v>7</v>
      </c>
      <c r="I8" s="187" t="s">
        <v>30</v>
      </c>
      <c r="J8" s="188" t="s">
        <v>8</v>
      </c>
    </row>
    <row r="9" spans="1:11" ht="24" customHeight="1" x14ac:dyDescent="0.2">
      <c r="A9" s="178">
        <v>1</v>
      </c>
      <c r="B9" s="179"/>
      <c r="C9" s="179"/>
      <c r="D9" s="179" t="s">
        <v>9</v>
      </c>
      <c r="E9" s="179"/>
      <c r="F9" s="180"/>
      <c r="G9" s="179"/>
      <c r="H9" s="179"/>
      <c r="I9" s="181">
        <f>SUM(I10:I11)</f>
        <v>8088.9021300000004</v>
      </c>
      <c r="J9" s="182">
        <f>I9/H23</f>
        <v>1.0655741724702916E-2</v>
      </c>
    </row>
    <row r="10" spans="1:11" ht="24" customHeight="1" x14ac:dyDescent="0.2">
      <c r="A10" s="20" t="s">
        <v>54</v>
      </c>
      <c r="B10" s="11" t="s">
        <v>10</v>
      </c>
      <c r="C10" s="10" t="s">
        <v>11</v>
      </c>
      <c r="D10" s="12" t="s">
        <v>12</v>
      </c>
      <c r="E10" s="13" t="s">
        <v>13</v>
      </c>
      <c r="F10" s="14">
        <v>6</v>
      </c>
      <c r="G10" s="15">
        <v>469.92</v>
      </c>
      <c r="H10" s="15">
        <f>G10*$K$6</f>
        <v>564.32692800000007</v>
      </c>
      <c r="I10" s="15">
        <f t="shared" ref="I10:I11" si="0">F10*H10</f>
        <v>3385.9615680000006</v>
      </c>
      <c r="J10" s="21">
        <f>I10/H23</f>
        <v>4.4604238472073232E-3</v>
      </c>
    </row>
    <row r="11" spans="1:11" ht="24" customHeight="1" x14ac:dyDescent="0.2">
      <c r="A11" s="20" t="s">
        <v>55</v>
      </c>
      <c r="B11" s="11" t="s">
        <v>16</v>
      </c>
      <c r="C11" s="10" t="s">
        <v>17</v>
      </c>
      <c r="D11" s="12" t="s">
        <v>18</v>
      </c>
      <c r="E11" s="13" t="s">
        <v>19</v>
      </c>
      <c r="F11" s="14">
        <v>1</v>
      </c>
      <c r="G11" s="15">
        <v>3916.18</v>
      </c>
      <c r="H11" s="15">
        <f t="shared" ref="H11" si="1">G11*$K$6</f>
        <v>4702.9405619999998</v>
      </c>
      <c r="I11" s="15">
        <f t="shared" si="0"/>
        <v>4702.9405619999998</v>
      </c>
      <c r="J11" s="21">
        <f>I11/H23</f>
        <v>6.1953178774955923E-3</v>
      </c>
    </row>
    <row r="12" spans="1:11" ht="24" customHeight="1" x14ac:dyDescent="0.2">
      <c r="A12" s="22">
        <v>2</v>
      </c>
      <c r="B12" s="16"/>
      <c r="C12" s="16"/>
      <c r="D12" s="17" t="s">
        <v>20</v>
      </c>
      <c r="E12" s="17"/>
      <c r="F12" s="18"/>
      <c r="G12" s="17"/>
      <c r="H12" s="17"/>
      <c r="I12" s="19">
        <f>SUM(I13:I16)</f>
        <v>522022.94379000005</v>
      </c>
      <c r="J12" s="23">
        <f>I12/H23</f>
        <v>0.68767572830002188</v>
      </c>
    </row>
    <row r="13" spans="1:11" ht="24" customHeight="1" x14ac:dyDescent="0.2">
      <c r="A13" s="20" t="s">
        <v>56</v>
      </c>
      <c r="B13" s="11">
        <v>100575</v>
      </c>
      <c r="C13" s="10" t="s">
        <v>14</v>
      </c>
      <c r="D13" s="12" t="s">
        <v>21</v>
      </c>
      <c r="E13" s="13" t="s">
        <v>13</v>
      </c>
      <c r="F13" s="14">
        <f>'[1]MEMORIA DE CÁLCULOP'!$G$12</f>
        <v>544690</v>
      </c>
      <c r="G13" s="15">
        <v>0.09</v>
      </c>
      <c r="H13" s="15">
        <f t="shared" ref="H13:H16" si="2">G13*$K$6</f>
        <v>0.108081</v>
      </c>
      <c r="I13" s="15">
        <f t="shared" ref="I13" si="3">F13*H13</f>
        <v>58870.639889999999</v>
      </c>
      <c r="J13" s="21">
        <f>I13/H23</f>
        <v>7.7551974761726136E-2</v>
      </c>
    </row>
    <row r="14" spans="1:11" ht="36" customHeight="1" x14ac:dyDescent="0.2">
      <c r="A14" s="20" t="s">
        <v>57</v>
      </c>
      <c r="B14" s="10">
        <v>101116</v>
      </c>
      <c r="C14" s="10" t="s">
        <v>14</v>
      </c>
      <c r="D14" s="12" t="s">
        <v>267</v>
      </c>
      <c r="E14" s="13" t="s">
        <v>22</v>
      </c>
      <c r="F14" s="14">
        <f>'memoria de calculo'!H15</f>
        <v>21450</v>
      </c>
      <c r="G14" s="15">
        <v>1.66</v>
      </c>
      <c r="H14" s="15">
        <f t="shared" si="2"/>
        <v>1.9934940000000001</v>
      </c>
      <c r="I14" s="15">
        <f t="shared" ref="I14" si="4">F14*H14</f>
        <v>42760.446300000003</v>
      </c>
      <c r="J14" s="21">
        <f>I14/H23</f>
        <v>5.6329556778285363E-2</v>
      </c>
    </row>
    <row r="15" spans="1:11" ht="32.450000000000003" customHeight="1" x14ac:dyDescent="0.2">
      <c r="A15" s="20" t="s">
        <v>58</v>
      </c>
      <c r="B15" s="11">
        <v>93592</v>
      </c>
      <c r="C15" s="10" t="s">
        <v>14</v>
      </c>
      <c r="D15" s="12" t="s">
        <v>268</v>
      </c>
      <c r="E15" s="13" t="s">
        <v>23</v>
      </c>
      <c r="F15" s="14">
        <f>'memoria de calculo'!H16</f>
        <v>107250</v>
      </c>
      <c r="G15" s="15">
        <v>1.85</v>
      </c>
      <c r="H15" s="15">
        <f t="shared" si="2"/>
        <v>2.2216650000000002</v>
      </c>
      <c r="I15" s="15">
        <f>F15*H15</f>
        <v>238273.57125000004</v>
      </c>
      <c r="J15" s="21">
        <f>I15/H23</f>
        <v>0.31388457843321665</v>
      </c>
    </row>
    <row r="16" spans="1:11" ht="32.450000000000003" customHeight="1" x14ac:dyDescent="0.2">
      <c r="A16" s="20" t="s">
        <v>270</v>
      </c>
      <c r="B16" s="11">
        <v>100974</v>
      </c>
      <c r="C16" s="10" t="s">
        <v>14</v>
      </c>
      <c r="D16" s="12" t="s">
        <v>266</v>
      </c>
      <c r="E16" s="13" t="s">
        <v>22</v>
      </c>
      <c r="F16" s="14">
        <f>'memoria de calculo'!H17</f>
        <v>21450</v>
      </c>
      <c r="G16" s="15">
        <v>7.07</v>
      </c>
      <c r="H16" s="15">
        <f t="shared" si="2"/>
        <v>8.4903630000000003</v>
      </c>
      <c r="I16" s="15">
        <f>F16*H16</f>
        <v>182118.28635000001</v>
      </c>
      <c r="J16" s="21">
        <f>I16/H23</f>
        <v>0.23990961832679369</v>
      </c>
    </row>
    <row r="17" spans="1:14" ht="24" customHeight="1" x14ac:dyDescent="0.2">
      <c r="A17" s="22">
        <v>3</v>
      </c>
      <c r="B17" s="16"/>
      <c r="C17" s="16"/>
      <c r="D17" s="17" t="s">
        <v>24</v>
      </c>
      <c r="E17" s="17"/>
      <c r="F17" s="18"/>
      <c r="G17" s="17"/>
      <c r="H17" s="17"/>
      <c r="I17" s="19">
        <f>I18</f>
        <v>229000.22145000001</v>
      </c>
      <c r="J17" s="23">
        <f>I17/H23</f>
        <v>0.30166852997527521</v>
      </c>
    </row>
    <row r="18" spans="1:14" ht="48" customHeight="1" x14ac:dyDescent="0.2">
      <c r="A18" s="20" t="s">
        <v>59</v>
      </c>
      <c r="B18" s="11">
        <v>96388</v>
      </c>
      <c r="C18" s="10" t="s">
        <v>14</v>
      </c>
      <c r="D18" s="12" t="s">
        <v>25</v>
      </c>
      <c r="E18" s="13" t="s">
        <v>22</v>
      </c>
      <c r="F18" s="14">
        <f>'memoria de calculo'!H20</f>
        <v>21450</v>
      </c>
      <c r="G18" s="15">
        <v>8.89</v>
      </c>
      <c r="H18" s="15">
        <f>G18*$K$6</f>
        <v>10.676001000000001</v>
      </c>
      <c r="I18" s="15">
        <f>F18*H18</f>
        <v>229000.22145000001</v>
      </c>
      <c r="J18" s="21">
        <f>I18/H23</f>
        <v>0.30166852997527521</v>
      </c>
      <c r="M18" s="177">
        <f>I17+I12+I9</f>
        <v>759112.06736999995</v>
      </c>
      <c r="N18" s="177">
        <f>M18/27.5</f>
        <v>27604.075177090908</v>
      </c>
    </row>
    <row r="19" spans="1:14" ht="16.899999999999999" customHeight="1" x14ac:dyDescent="0.2">
      <c r="A19" s="210" t="s">
        <v>53</v>
      </c>
      <c r="B19" s="211"/>
      <c r="C19" s="211"/>
      <c r="D19" s="211"/>
      <c r="E19" s="211"/>
      <c r="F19" s="211"/>
      <c r="G19" s="211"/>
      <c r="H19" s="212"/>
      <c r="I19" s="30">
        <f>I9+I12+I17</f>
        <v>759112.06737000006</v>
      </c>
      <c r="J19" s="31">
        <v>1</v>
      </c>
    </row>
    <row r="20" spans="1:14" ht="15" thickBot="1" x14ac:dyDescent="0.25">
      <c r="A20" s="189"/>
      <c r="B20" s="190"/>
      <c r="C20" s="190"/>
      <c r="D20" s="190"/>
      <c r="E20" s="190"/>
      <c r="F20" s="190"/>
      <c r="G20" s="190"/>
      <c r="H20" s="190"/>
      <c r="I20" s="190"/>
      <c r="J20" s="191"/>
      <c r="M20" s="176">
        <f>H23*0.85</f>
        <v>645245.25726450002</v>
      </c>
    </row>
    <row r="21" spans="1:14" ht="19.149999999999999" customHeight="1" x14ac:dyDescent="0.2">
      <c r="A21" s="205"/>
      <c r="B21" s="206"/>
      <c r="C21" s="206"/>
      <c r="D21" s="4"/>
      <c r="E21" s="163"/>
      <c r="F21" s="207" t="s">
        <v>26</v>
      </c>
      <c r="G21" s="207"/>
      <c r="H21" s="208">
        <f>H23-H22</f>
        <v>606606.45303536707</v>
      </c>
      <c r="I21" s="208"/>
      <c r="J21" s="209"/>
    </row>
    <row r="22" spans="1:14" ht="21.6" customHeight="1" x14ac:dyDescent="0.2">
      <c r="A22" s="192"/>
      <c r="B22" s="193"/>
      <c r="C22" s="193"/>
      <c r="D22" s="5"/>
      <c r="E22" s="162"/>
      <c r="F22" s="194" t="s">
        <v>27</v>
      </c>
      <c r="G22" s="194"/>
      <c r="H22" s="195">
        <f>H23*J6</f>
        <v>152505.61433463302</v>
      </c>
      <c r="I22" s="195"/>
      <c r="J22" s="196"/>
    </row>
    <row r="23" spans="1:14" ht="23.45" customHeight="1" thickBot="1" x14ac:dyDescent="0.25">
      <c r="A23" s="215"/>
      <c r="B23" s="216"/>
      <c r="C23" s="216"/>
      <c r="D23" s="6"/>
      <c r="E23" s="164"/>
      <c r="F23" s="217" t="s">
        <v>28</v>
      </c>
      <c r="G23" s="217"/>
      <c r="H23" s="218">
        <f>I19</f>
        <v>759112.06737000006</v>
      </c>
      <c r="I23" s="218"/>
      <c r="J23" s="219"/>
      <c r="M23" s="176">
        <f>H23/27.5</f>
        <v>27604.075177090912</v>
      </c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4" x14ac:dyDescent="0.2">
      <c r="A25" s="220" t="s">
        <v>275</v>
      </c>
      <c r="B25" s="221"/>
      <c r="C25" s="221"/>
      <c r="D25" s="221"/>
      <c r="E25" s="221"/>
      <c r="F25" s="221"/>
      <c r="G25" s="221"/>
      <c r="H25" s="221"/>
      <c r="I25" s="221"/>
      <c r="J25" s="221"/>
    </row>
    <row r="27" spans="1:14" x14ac:dyDescent="0.2">
      <c r="B27" s="214"/>
      <c r="C27" s="214"/>
      <c r="D27" s="214"/>
      <c r="E27" s="214"/>
      <c r="M27" s="167">
        <v>2304361.81</v>
      </c>
    </row>
    <row r="28" spans="1:14" x14ac:dyDescent="0.2">
      <c r="B28" s="214"/>
      <c r="C28" s="214"/>
      <c r="D28" s="214"/>
      <c r="E28" s="214"/>
    </row>
    <row r="29" spans="1:14" x14ac:dyDescent="0.2">
      <c r="B29" s="25"/>
      <c r="C29" s="25"/>
      <c r="D29" s="24"/>
      <c r="E29" s="25"/>
    </row>
    <row r="30" spans="1:14" ht="15.75" x14ac:dyDescent="0.25">
      <c r="M30" s="169">
        <v>304361.81</v>
      </c>
    </row>
    <row r="31" spans="1:14" x14ac:dyDescent="0.2">
      <c r="M31" s="168">
        <f>M30/4</f>
        <v>76090.452499999999</v>
      </c>
    </row>
    <row r="34" spans="13:13" x14ac:dyDescent="0.2">
      <c r="M34">
        <f>76000*4</f>
        <v>304000</v>
      </c>
    </row>
  </sheetData>
  <mergeCells count="20">
    <mergeCell ref="B27:E27"/>
    <mergeCell ref="B28:E28"/>
    <mergeCell ref="A23:C23"/>
    <mergeCell ref="F23:G23"/>
    <mergeCell ref="H23:J23"/>
    <mergeCell ref="A25:J25"/>
    <mergeCell ref="A22:C22"/>
    <mergeCell ref="F22:G22"/>
    <mergeCell ref="H22:J22"/>
    <mergeCell ref="A5:I5"/>
    <mergeCell ref="A1:I1"/>
    <mergeCell ref="A2:I2"/>
    <mergeCell ref="A3:I3"/>
    <mergeCell ref="B6:D6"/>
    <mergeCell ref="A7:J7"/>
    <mergeCell ref="A21:C21"/>
    <mergeCell ref="F21:G21"/>
    <mergeCell ref="H21:J21"/>
    <mergeCell ref="A19:H19"/>
    <mergeCell ref="A4:F4"/>
  </mergeCells>
  <printOptions horizontalCentered="1"/>
  <pageMargins left="0.51181102362204722" right="0.51181102362204722" top="0.39370078740157483" bottom="0.39370078740157483" header="0" footer="0"/>
  <pageSetup paperSize="9" scale="85" orientation="landscape" r:id="rId1"/>
  <headerFooter>
    <oddHeader xml:space="preserve">&amp;L </oddHeader>
    <oddFooter xml:space="preserve">&amp;L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activeCell="D31" sqref="D31"/>
    </sheetView>
  </sheetViews>
  <sheetFormatPr defaultRowHeight="14.25" x14ac:dyDescent="0.2"/>
  <cols>
    <col min="2" max="2" width="30" customWidth="1"/>
    <col min="3" max="3" width="12.25" bestFit="1" customWidth="1"/>
    <col min="4" max="5" width="14.125" bestFit="1" customWidth="1"/>
    <col min="6" max="6" width="17.875" customWidth="1"/>
  </cols>
  <sheetData>
    <row r="1" spans="1:6" ht="15.75" x14ac:dyDescent="0.2">
      <c r="A1" s="226" t="s">
        <v>35</v>
      </c>
      <c r="B1" s="226"/>
      <c r="C1" s="226"/>
      <c r="D1" s="226"/>
      <c r="E1" s="226"/>
      <c r="F1" s="32"/>
    </row>
    <row r="2" spans="1:6" ht="15.75" x14ac:dyDescent="0.2">
      <c r="A2" s="226" t="s">
        <v>34</v>
      </c>
      <c r="B2" s="226"/>
      <c r="C2" s="226"/>
      <c r="D2" s="226"/>
      <c r="E2" s="226"/>
      <c r="F2" s="33"/>
    </row>
    <row r="3" spans="1:6" ht="36.6" customHeight="1" x14ac:dyDescent="0.2">
      <c r="A3" s="227" t="str">
        <f>'Orçamento Sintético'!A4:I4</f>
        <v>OBRA: “RECUPERAÇÃO DE 11,00KM DE ESTRADAS VICINAIS DO KM 96,  NO MUNICIPIO DE IPIXUNA DO PARÁ”.</v>
      </c>
      <c r="B3" s="227"/>
      <c r="C3" s="227"/>
      <c r="D3" s="227"/>
      <c r="E3" s="227"/>
      <c r="F3" s="33"/>
    </row>
    <row r="4" spans="1:6" ht="37.9" customHeight="1" x14ac:dyDescent="0.2">
      <c r="A4" s="227" t="str">
        <f>'Orçamento Sintético'!A5:I5</f>
        <v>RESPONSAVEL TÉCNICO: ENG. CIVIL ANMERSON DA CRUZ PEIXOTO - CREA PA 150630033-2  - FONE: 91-99104-5183 /E-mail: eng.anmersonpeixoto@gmail.com</v>
      </c>
      <c r="B4" s="227"/>
      <c r="C4" s="227"/>
      <c r="D4" s="227"/>
      <c r="E4" s="227"/>
      <c r="F4" s="34"/>
    </row>
    <row r="5" spans="1:6" ht="16.5" thickBot="1" x14ac:dyDescent="0.25">
      <c r="A5" s="35"/>
      <c r="B5" s="36"/>
      <c r="C5" s="35"/>
      <c r="D5" s="36"/>
      <c r="E5" s="36"/>
      <c r="F5" s="33"/>
    </row>
    <row r="6" spans="1:6" ht="20.45" customHeight="1" thickBot="1" x14ac:dyDescent="0.25">
      <c r="A6" s="228" t="s">
        <v>274</v>
      </c>
      <c r="B6" s="229"/>
      <c r="C6" s="229"/>
      <c r="D6" s="229"/>
      <c r="E6" s="229"/>
      <c r="F6" s="230"/>
    </row>
    <row r="7" spans="1:6" ht="16.5" thickBot="1" x14ac:dyDescent="0.25">
      <c r="A7" s="39" t="s">
        <v>0</v>
      </c>
      <c r="B7" s="40" t="s">
        <v>3</v>
      </c>
      <c r="C7" s="40" t="s">
        <v>60</v>
      </c>
      <c r="D7" s="40" t="s">
        <v>61</v>
      </c>
      <c r="E7" s="40" t="s">
        <v>62</v>
      </c>
      <c r="F7" s="41" t="s">
        <v>63</v>
      </c>
    </row>
    <row r="8" spans="1:6" ht="15.75" x14ac:dyDescent="0.2">
      <c r="A8" s="234">
        <v>1</v>
      </c>
      <c r="B8" s="245" t="s">
        <v>9</v>
      </c>
      <c r="C8" s="42">
        <v>1</v>
      </c>
      <c r="D8" s="42"/>
      <c r="E8" s="43"/>
      <c r="F8" s="224">
        <f>'Orçamento Sintético'!I9</f>
        <v>8088.9021300000004</v>
      </c>
    </row>
    <row r="9" spans="1:6" ht="4.9000000000000004" customHeight="1" x14ac:dyDescent="0.2">
      <c r="A9" s="234"/>
      <c r="B9" s="245"/>
      <c r="C9" s="44"/>
      <c r="D9" s="45"/>
      <c r="E9" s="46"/>
      <c r="F9" s="224"/>
    </row>
    <row r="10" spans="1:6" ht="15.75" x14ac:dyDescent="0.2">
      <c r="A10" s="235"/>
      <c r="B10" s="246"/>
      <c r="C10" s="47">
        <f>C8*F8</f>
        <v>8088.9021300000004</v>
      </c>
      <c r="D10" s="47"/>
      <c r="E10" s="48"/>
      <c r="F10" s="225"/>
    </row>
    <row r="11" spans="1:6" ht="15.75" x14ac:dyDescent="0.2">
      <c r="A11" s="233">
        <v>2</v>
      </c>
      <c r="B11" s="247" t="s">
        <v>20</v>
      </c>
      <c r="C11" s="45">
        <v>0.4</v>
      </c>
      <c r="D11" s="45">
        <v>0.3</v>
      </c>
      <c r="E11" s="45">
        <v>0.3</v>
      </c>
      <c r="F11" s="223">
        <f>'Orçamento Sintético'!I12</f>
        <v>522022.94379000005</v>
      </c>
    </row>
    <row r="12" spans="1:6" ht="4.9000000000000004" customHeight="1" x14ac:dyDescent="0.2">
      <c r="A12" s="234"/>
      <c r="B12" s="245"/>
      <c r="C12" s="44"/>
      <c r="D12" s="44"/>
      <c r="E12" s="44"/>
      <c r="F12" s="224"/>
    </row>
    <row r="13" spans="1:6" ht="15.75" x14ac:dyDescent="0.2">
      <c r="A13" s="235"/>
      <c r="B13" s="246"/>
      <c r="C13" s="47">
        <f>C11*F11</f>
        <v>208809.17751600003</v>
      </c>
      <c r="D13" s="47">
        <f>D11*F11</f>
        <v>156606.883137</v>
      </c>
      <c r="E13" s="47">
        <f>E11*F11</f>
        <v>156606.883137</v>
      </c>
      <c r="F13" s="225"/>
    </row>
    <row r="14" spans="1:6" ht="15.75" x14ac:dyDescent="0.2">
      <c r="A14" s="233">
        <v>3</v>
      </c>
      <c r="B14" s="236" t="str">
        <f>'Orçamento Sintético'!D17</f>
        <v>REVESTIMENTO PRIMÁRIO</v>
      </c>
      <c r="C14" s="45"/>
      <c r="D14" s="45">
        <v>0.5</v>
      </c>
      <c r="E14" s="45">
        <v>0.5</v>
      </c>
      <c r="F14" s="223">
        <f>'Orçamento Sintético'!I17</f>
        <v>229000.22145000001</v>
      </c>
    </row>
    <row r="15" spans="1:6" ht="4.9000000000000004" customHeight="1" x14ac:dyDescent="0.2">
      <c r="A15" s="234"/>
      <c r="B15" s="237"/>
      <c r="C15" s="45"/>
      <c r="D15" s="44"/>
      <c r="E15" s="44"/>
      <c r="F15" s="224"/>
    </row>
    <row r="16" spans="1:6" ht="15.75" x14ac:dyDescent="0.2">
      <c r="A16" s="235"/>
      <c r="B16" s="238"/>
      <c r="C16" s="47"/>
      <c r="D16" s="47">
        <f>D14*F14</f>
        <v>114500.11072500001</v>
      </c>
      <c r="E16" s="47">
        <f>E14*F14</f>
        <v>114500.11072500001</v>
      </c>
      <c r="F16" s="225"/>
    </row>
    <row r="17" spans="1:6" ht="15.75" x14ac:dyDescent="0.2">
      <c r="A17" s="239" t="s">
        <v>64</v>
      </c>
      <c r="B17" s="240"/>
      <c r="C17" s="49">
        <f>C10+C13</f>
        <v>216898.07964600003</v>
      </c>
      <c r="D17" s="49">
        <f>D10+D13+D16</f>
        <v>271106.993862</v>
      </c>
      <c r="E17" s="49">
        <f>E10+E13+E16</f>
        <v>271106.993862</v>
      </c>
      <c r="F17" s="241"/>
    </row>
    <row r="18" spans="1:6" ht="15.75" x14ac:dyDescent="0.2">
      <c r="A18" s="239" t="s">
        <v>65</v>
      </c>
      <c r="B18" s="240"/>
      <c r="C18" s="50">
        <f>C17/F21</f>
        <v>0.28572603304471167</v>
      </c>
      <c r="D18" s="50">
        <f>D17/F21</f>
        <v>0.35713698347764417</v>
      </c>
      <c r="E18" s="50">
        <f>E17/F21</f>
        <v>0.35713698347764417</v>
      </c>
      <c r="F18" s="242"/>
    </row>
    <row r="19" spans="1:6" ht="15.75" x14ac:dyDescent="0.2">
      <c r="A19" s="239" t="s">
        <v>66</v>
      </c>
      <c r="B19" s="240"/>
      <c r="C19" s="49">
        <f>C17</f>
        <v>216898.07964600003</v>
      </c>
      <c r="D19" s="49">
        <f t="shared" ref="D19:E20" si="0">C19+D17</f>
        <v>488005.073508</v>
      </c>
      <c r="E19" s="49">
        <f t="shared" si="0"/>
        <v>759112.06737000006</v>
      </c>
      <c r="F19" s="242"/>
    </row>
    <row r="20" spans="1:6" ht="16.5" thickBot="1" x14ac:dyDescent="0.25">
      <c r="A20" s="243" t="s">
        <v>67</v>
      </c>
      <c r="B20" s="244"/>
      <c r="C20" s="51">
        <f>C18</f>
        <v>0.28572603304471167</v>
      </c>
      <c r="D20" s="51">
        <f t="shared" si="0"/>
        <v>0.64286301652235589</v>
      </c>
      <c r="E20" s="51">
        <f t="shared" si="0"/>
        <v>1</v>
      </c>
      <c r="F20" s="242"/>
    </row>
    <row r="21" spans="1:6" ht="19.149999999999999" customHeight="1" thickBot="1" x14ac:dyDescent="0.25">
      <c r="A21" s="231" t="s">
        <v>68</v>
      </c>
      <c r="B21" s="232"/>
      <c r="C21" s="232"/>
      <c r="D21" s="232"/>
      <c r="E21" s="232"/>
      <c r="F21" s="52">
        <f>SUM(F8:F16)</f>
        <v>759112.06737000006</v>
      </c>
    </row>
    <row r="22" spans="1:6" x14ac:dyDescent="0.2">
      <c r="A22" s="37"/>
      <c r="C22" s="32"/>
      <c r="D22" s="32"/>
      <c r="E22" s="32"/>
      <c r="F22" s="32"/>
    </row>
    <row r="23" spans="1:6" ht="15.75" x14ac:dyDescent="0.25">
      <c r="A23" s="37"/>
      <c r="B23" s="222" t="s">
        <v>276</v>
      </c>
      <c r="C23" s="222"/>
      <c r="D23" s="222"/>
      <c r="E23" s="222"/>
      <c r="F23" s="222"/>
    </row>
    <row r="27" spans="1:6" ht="15.75" x14ac:dyDescent="0.25">
      <c r="B27" s="38"/>
    </row>
    <row r="28" spans="1:6" ht="15.75" x14ac:dyDescent="0.25">
      <c r="B28" s="38"/>
    </row>
    <row r="29" spans="1:6" ht="15.75" x14ac:dyDescent="0.25">
      <c r="B29" s="38"/>
    </row>
    <row r="30" spans="1:6" ht="15.75" x14ac:dyDescent="0.25">
      <c r="B30" s="38"/>
    </row>
  </sheetData>
  <mergeCells count="21">
    <mergeCell ref="A20:B20"/>
    <mergeCell ref="A8:A10"/>
    <mergeCell ref="B8:B10"/>
    <mergeCell ref="F8:F10"/>
    <mergeCell ref="A11:A13"/>
    <mergeCell ref="B11:B13"/>
    <mergeCell ref="A14:A16"/>
    <mergeCell ref="B14:B16"/>
    <mergeCell ref="F14:F16"/>
    <mergeCell ref="B23:F23"/>
    <mergeCell ref="F11:F13"/>
    <mergeCell ref="A1:E1"/>
    <mergeCell ref="A2:E2"/>
    <mergeCell ref="A3:E3"/>
    <mergeCell ref="A4:E4"/>
    <mergeCell ref="A6:F6"/>
    <mergeCell ref="A21:E21"/>
    <mergeCell ref="A17:B17"/>
    <mergeCell ref="F17:F20"/>
    <mergeCell ref="A18:B18"/>
    <mergeCell ref="A19:B19"/>
  </mergeCells>
  <printOptions horizontalCentered="1"/>
  <pageMargins left="0.51181102362204722" right="0.51181102362204722" top="0.59055118110236227" bottom="0.39370078740157483" header="0" footer="0"/>
  <pageSetup paperSize="9" scale="1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0"/>
  <sheetViews>
    <sheetView zoomScaleNormal="100" workbookViewId="0">
      <selection activeCell="A27" sqref="A1:H27"/>
    </sheetView>
  </sheetViews>
  <sheetFormatPr defaultColWidth="8.75" defaultRowHeight="15.75" x14ac:dyDescent="0.25"/>
  <cols>
    <col min="1" max="1" width="4.125" style="54" bestFit="1" customWidth="1"/>
    <col min="2" max="2" width="12.625" style="54" customWidth="1"/>
    <col min="3" max="3" width="53.375" style="54" customWidth="1"/>
    <col min="4" max="4" width="7.25" style="54" bestFit="1" customWidth="1"/>
    <col min="5" max="5" width="17" style="54" customWidth="1"/>
    <col min="6" max="6" width="33.125" style="54" customWidth="1"/>
    <col min="7" max="7" width="22.875" style="54" customWidth="1"/>
    <col min="8" max="8" width="16.625" style="54" customWidth="1"/>
    <col min="9" max="10" width="20.125" style="54" customWidth="1"/>
    <col min="11" max="11" width="12.75" style="54" customWidth="1"/>
    <col min="12" max="12" width="10.125" style="54" bestFit="1" customWidth="1"/>
    <col min="13" max="13" width="17.875" style="54" customWidth="1"/>
    <col min="14" max="14" width="11.25" style="54" bestFit="1" customWidth="1"/>
    <col min="15" max="15" width="9.25" style="54" bestFit="1" customWidth="1"/>
    <col min="16" max="16" width="8.75" style="54"/>
    <col min="17" max="17" width="9" style="54" bestFit="1" customWidth="1"/>
    <col min="18" max="16384" width="8.75" style="54"/>
  </cols>
  <sheetData>
    <row r="1" spans="1:18" x14ac:dyDescent="0.25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8" x14ac:dyDescent="0.25">
      <c r="A2" s="84" t="s">
        <v>153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8" x14ac:dyDescent="0.25">
      <c r="A3" s="85" t="str">
        <f>'Orçamento Sintético'!A3:I3</f>
        <v>PROPOSTA DE CONVENIO COM GOVERNO DO ESTADO DO PARA - SETRAN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8" ht="13.9" customHeight="1" x14ac:dyDescent="0.25">
      <c r="A4" s="213" t="str">
        <f>cronograma!A3</f>
        <v>OBRA: “RECUPERAÇÃO DE 11,00KM DE ESTRADAS VICINAIS DO KM 96,  NO MUNICIPIO DE IPIXUNA DO PARÁ”.</v>
      </c>
      <c r="B4" s="213"/>
      <c r="C4" s="213"/>
      <c r="D4" s="213"/>
      <c r="E4" s="213"/>
      <c r="F4" s="213"/>
      <c r="G4" s="87"/>
      <c r="H4" s="87"/>
      <c r="I4" s="87"/>
      <c r="J4" s="87"/>
      <c r="K4" s="87"/>
      <c r="L4" s="87"/>
    </row>
    <row r="5" spans="1:18" ht="15.6" customHeight="1" x14ac:dyDescent="0.25">
      <c r="A5" s="197" t="s">
        <v>231</v>
      </c>
      <c r="B5" s="197"/>
      <c r="C5" s="197"/>
      <c r="D5" s="197"/>
      <c r="E5" s="197"/>
      <c r="F5" s="197"/>
      <c r="G5" s="27"/>
      <c r="H5" s="88"/>
      <c r="I5" s="88"/>
      <c r="J5" s="88"/>
      <c r="K5" s="88"/>
      <c r="L5" s="88"/>
    </row>
    <row r="6" spans="1:18" x14ac:dyDescent="0.25">
      <c r="A6" s="7" t="s">
        <v>31</v>
      </c>
      <c r="B6" s="255" t="s">
        <v>32</v>
      </c>
      <c r="C6" s="255"/>
      <c r="D6" s="255"/>
      <c r="E6" s="2"/>
      <c r="F6" s="2"/>
      <c r="G6" s="2"/>
      <c r="H6" s="2"/>
      <c r="I6" s="2"/>
      <c r="J6" s="2"/>
      <c r="K6" s="2"/>
      <c r="L6" s="8"/>
    </row>
    <row r="7" spans="1:18" ht="9.6" customHeight="1" x14ac:dyDescent="0.25"/>
    <row r="8" spans="1:18" ht="21" customHeight="1" x14ac:dyDescent="0.25">
      <c r="A8" s="264" t="s">
        <v>70</v>
      </c>
      <c r="B8" s="264"/>
      <c r="C8" s="264"/>
      <c r="D8" s="264"/>
      <c r="E8" s="264"/>
      <c r="F8" s="264"/>
      <c r="G8" s="264"/>
      <c r="H8" s="264"/>
      <c r="I8" s="152"/>
      <c r="J8" s="152"/>
      <c r="K8" s="83"/>
      <c r="L8" s="53"/>
      <c r="M8" s="53"/>
      <c r="N8" s="53"/>
      <c r="O8" s="53"/>
      <c r="P8" s="53"/>
      <c r="Q8" s="53"/>
      <c r="R8" s="53"/>
    </row>
    <row r="9" spans="1:18" x14ac:dyDescent="0.25">
      <c r="A9" s="249" t="s">
        <v>0</v>
      </c>
      <c r="B9" s="266" t="s">
        <v>90</v>
      </c>
      <c r="C9" s="249" t="s">
        <v>71</v>
      </c>
      <c r="D9" s="249" t="s">
        <v>72</v>
      </c>
      <c r="E9" s="256" t="s">
        <v>73</v>
      </c>
      <c r="F9" s="257"/>
      <c r="G9" s="251"/>
      <c r="H9" s="251" t="s">
        <v>74</v>
      </c>
      <c r="I9" s="166"/>
      <c r="J9" s="166"/>
      <c r="K9" s="80"/>
      <c r="L9" s="58"/>
      <c r="M9" s="59"/>
      <c r="N9" s="59"/>
      <c r="O9" s="60" t="s">
        <v>75</v>
      </c>
      <c r="P9" s="59"/>
      <c r="Q9" s="59" t="s">
        <v>76</v>
      </c>
      <c r="R9" s="59"/>
    </row>
    <row r="10" spans="1:18" x14ac:dyDescent="0.25">
      <c r="A10" s="250"/>
      <c r="B10" s="267"/>
      <c r="C10" s="250"/>
      <c r="D10" s="250"/>
      <c r="E10" s="258"/>
      <c r="F10" s="259"/>
      <c r="G10" s="252"/>
      <c r="H10" s="252"/>
      <c r="I10" s="153"/>
      <c r="J10" s="153"/>
      <c r="K10" s="81"/>
      <c r="L10" s="61"/>
      <c r="M10" s="62" t="s">
        <v>77</v>
      </c>
      <c r="N10" s="62">
        <v>18576.88</v>
      </c>
      <c r="O10" s="60"/>
      <c r="P10" s="59"/>
      <c r="Q10" s="59"/>
      <c r="R10" s="59"/>
    </row>
    <row r="11" spans="1:18" x14ac:dyDescent="0.25">
      <c r="A11" s="55">
        <v>1</v>
      </c>
      <c r="B11" s="56"/>
      <c r="C11" s="63" t="s">
        <v>9</v>
      </c>
      <c r="D11" s="55"/>
      <c r="E11" s="260"/>
      <c r="F11" s="261"/>
      <c r="G11" s="80"/>
      <c r="H11" s="55"/>
      <c r="I11" s="81"/>
      <c r="J11" s="81"/>
      <c r="K11" s="81"/>
      <c r="L11" s="64"/>
      <c r="M11" s="62" t="s">
        <v>78</v>
      </c>
      <c r="N11" s="62">
        <f>(2.72+3.4+6.5+3.3+7.1)*1000</f>
        <v>23020.000000000004</v>
      </c>
      <c r="O11" s="60" t="s">
        <v>75</v>
      </c>
      <c r="P11" s="64"/>
      <c r="Q11" s="64">
        <v>8630</v>
      </c>
      <c r="R11" s="64"/>
    </row>
    <row r="12" spans="1:18" x14ac:dyDescent="0.25">
      <c r="A12" s="65" t="s">
        <v>79</v>
      </c>
      <c r="B12" s="66" t="str">
        <f>'Orçamento Sintético'!B10</f>
        <v xml:space="preserve"> 010004 </v>
      </c>
      <c r="C12" s="67" t="s">
        <v>80</v>
      </c>
      <c r="D12" s="65" t="s">
        <v>13</v>
      </c>
      <c r="E12" s="265" t="s">
        <v>215</v>
      </c>
      <c r="F12" s="265"/>
      <c r="G12" s="73" t="s">
        <v>81</v>
      </c>
      <c r="H12" s="57">
        <f>2*3</f>
        <v>6</v>
      </c>
      <c r="I12" s="82">
        <v>11000</v>
      </c>
      <c r="J12" s="82"/>
      <c r="K12" s="82"/>
      <c r="L12" s="68"/>
      <c r="M12" s="69" t="s">
        <v>82</v>
      </c>
      <c r="N12" s="70">
        <v>28.2</v>
      </c>
      <c r="O12" s="71" t="s">
        <v>75</v>
      </c>
      <c r="P12" s="64"/>
      <c r="Q12" s="64">
        <v>3777</v>
      </c>
      <c r="R12" s="64"/>
    </row>
    <row r="13" spans="1:18" x14ac:dyDescent="0.25">
      <c r="A13" s="72">
        <v>2</v>
      </c>
      <c r="B13" s="55"/>
      <c r="C13" s="63" t="s">
        <v>20</v>
      </c>
      <c r="D13" s="65"/>
      <c r="E13" s="262"/>
      <c r="F13" s="263"/>
      <c r="G13" s="74"/>
      <c r="H13" s="57"/>
      <c r="I13" s="82"/>
      <c r="J13" s="82"/>
      <c r="K13" s="82"/>
      <c r="L13" s="64" t="s">
        <v>77</v>
      </c>
      <c r="M13" s="64" t="s">
        <v>83</v>
      </c>
      <c r="N13" s="64" t="s">
        <v>82</v>
      </c>
      <c r="O13" s="64"/>
      <c r="P13" s="64"/>
      <c r="Q13" s="64">
        <v>1388</v>
      </c>
      <c r="R13" s="64" t="s">
        <v>84</v>
      </c>
    </row>
    <row r="14" spans="1:18" ht="31.5" x14ac:dyDescent="0.25">
      <c r="A14" s="75" t="s">
        <v>85</v>
      </c>
      <c r="B14" s="65">
        <f>'Orçamento Sintético'!B13</f>
        <v>100575</v>
      </c>
      <c r="C14" s="76" t="str">
        <f>'[1]PLANILHA NÃO DESONERADA'!D14</f>
        <v>REGULARIZAÇÃO DE SUPERFÍCIES COM MOTONIVELADORA. AF_11/2019</v>
      </c>
      <c r="D14" s="65" t="str">
        <f>'[1]PLANILHA NÃO DESONERADA'!E14</f>
        <v>m²</v>
      </c>
      <c r="E14" s="265" t="s">
        <v>88</v>
      </c>
      <c r="F14" s="265"/>
      <c r="G14" s="73" t="s">
        <v>278</v>
      </c>
      <c r="H14" s="57">
        <f>I12*10</f>
        <v>110000</v>
      </c>
      <c r="I14" s="82"/>
      <c r="J14" s="82"/>
      <c r="K14" s="82"/>
      <c r="L14" s="62">
        <v>230200</v>
      </c>
      <c r="M14" s="62">
        <v>232000</v>
      </c>
      <c r="N14" s="64"/>
      <c r="O14" s="60">
        <f>N10</f>
        <v>18576.88</v>
      </c>
      <c r="P14" s="64"/>
      <c r="Q14" s="64">
        <f>SUM(Q11:Q13)</f>
        <v>13795</v>
      </c>
      <c r="R14" s="64"/>
    </row>
    <row r="15" spans="1:18" ht="31.5" x14ac:dyDescent="0.25">
      <c r="A15" s="75" t="s">
        <v>57</v>
      </c>
      <c r="B15" s="65">
        <f>'Orçamento Sintético'!B14</f>
        <v>101116</v>
      </c>
      <c r="C15" s="76" t="str">
        <f>'Orçamento Sintético'!D14</f>
        <v>ESCAVAÇÃO HORIZONTAL EM SOLO DE 1A CATEGORIA COM TRATOR DE ESTEIRAS</v>
      </c>
      <c r="D15" s="65" t="s">
        <v>269</v>
      </c>
      <c r="E15" s="248" t="s">
        <v>89</v>
      </c>
      <c r="F15" s="248"/>
      <c r="G15" s="165" t="s">
        <v>279</v>
      </c>
      <c r="H15" s="57">
        <f>I12*6*0.25*1.3</f>
        <v>21450</v>
      </c>
      <c r="I15" s="82"/>
      <c r="J15" s="82"/>
      <c r="K15" s="82"/>
      <c r="L15" s="62"/>
      <c r="M15" s="62"/>
      <c r="N15" s="64"/>
      <c r="O15" s="62"/>
      <c r="P15" s="64"/>
      <c r="Q15" s="77"/>
      <c r="R15" s="78"/>
    </row>
    <row r="16" spans="1:18" ht="38.450000000000003" customHeight="1" x14ac:dyDescent="0.25">
      <c r="A16" s="75" t="s">
        <v>58</v>
      </c>
      <c r="B16" s="65">
        <f>'Orçamento Sintético'!B15</f>
        <v>93592</v>
      </c>
      <c r="C16" s="67" t="str">
        <f>'Orçamento Sintético'!D15</f>
        <v>TRANSPORTE COM CAMINHÃO BASCULANTE DE 14 M³</v>
      </c>
      <c r="D16" s="65" t="s">
        <v>23</v>
      </c>
      <c r="E16" s="253" t="s">
        <v>87</v>
      </c>
      <c r="F16" s="254"/>
      <c r="G16" s="165" t="s">
        <v>280</v>
      </c>
      <c r="H16" s="57">
        <f>I12*6*0.25*1.3*5</f>
        <v>107250</v>
      </c>
      <c r="I16" s="82"/>
      <c r="J16" s="82"/>
      <c r="K16" s="82"/>
      <c r="L16" s="62"/>
      <c r="M16" s="62"/>
      <c r="N16" s="64"/>
      <c r="O16" s="62"/>
      <c r="P16" s="64"/>
      <c r="Q16" s="77"/>
      <c r="R16" s="78"/>
    </row>
    <row r="17" spans="1:18" ht="47.25" x14ac:dyDescent="0.25">
      <c r="A17" s="75" t="s">
        <v>270</v>
      </c>
      <c r="B17" s="65">
        <f>'Orçamento Sintético'!B16</f>
        <v>100974</v>
      </c>
      <c r="C17" s="76" t="str">
        <f>'Orçamento Sintético'!D16</f>
        <v>CARGA, MANOBRA E DESCARGA DE SOLOS E MATERIAIS GRANULARES EM CAMINHÃO BASCULANTE 10 M³ - CARGA COM PÁ CARREGADEIRA</v>
      </c>
      <c r="D17" s="65" t="s">
        <v>269</v>
      </c>
      <c r="E17" s="248" t="s">
        <v>89</v>
      </c>
      <c r="F17" s="248"/>
      <c r="G17" s="165" t="s">
        <v>279</v>
      </c>
      <c r="H17" s="57">
        <f>I12*6*0.25*1.3</f>
        <v>21450</v>
      </c>
      <c r="I17" s="82"/>
      <c r="J17" s="82"/>
      <c r="K17" s="82"/>
      <c r="L17" s="62"/>
      <c r="M17" s="62"/>
      <c r="N17" s="64"/>
      <c r="O17" s="62"/>
      <c r="P17" s="64"/>
      <c r="Q17" s="77"/>
      <c r="R17" s="78"/>
    </row>
    <row r="18" spans="1:18" x14ac:dyDescent="0.25">
      <c r="A18" s="75"/>
      <c r="B18" s="65"/>
      <c r="C18" s="76"/>
      <c r="D18" s="65"/>
      <c r="E18" s="253"/>
      <c r="F18" s="254"/>
      <c r="G18" s="165"/>
      <c r="H18" s="57"/>
      <c r="I18" s="82"/>
      <c r="J18" s="82"/>
      <c r="K18" s="82"/>
      <c r="L18" s="62"/>
      <c r="M18" s="62"/>
      <c r="N18" s="64"/>
      <c r="O18" s="62"/>
      <c r="P18" s="64"/>
      <c r="Q18" s="77"/>
      <c r="R18" s="78"/>
    </row>
    <row r="19" spans="1:18" x14ac:dyDescent="0.25">
      <c r="A19" s="72">
        <v>3</v>
      </c>
      <c r="B19" s="65"/>
      <c r="C19" s="79" t="str">
        <f>'[1]PLANILHA NÃO DESONERADA'!D18</f>
        <v>REVESTIMENTO PRIMARIO</v>
      </c>
      <c r="D19" s="65"/>
      <c r="E19" s="248"/>
      <c r="F19" s="248"/>
      <c r="G19" s="89"/>
      <c r="H19" s="55"/>
      <c r="I19" s="81"/>
      <c r="J19" s="81"/>
      <c r="K19" s="64"/>
      <c r="L19" s="64"/>
      <c r="M19" s="64" t="s">
        <v>39</v>
      </c>
      <c r="N19" s="64"/>
      <c r="O19" s="154">
        <f>'TRECHOS VICINAIS'!G19*1000</f>
        <v>27000</v>
      </c>
      <c r="P19" s="64"/>
      <c r="Q19" s="64"/>
      <c r="R19" s="64"/>
    </row>
    <row r="20" spans="1:18" ht="63" x14ac:dyDescent="0.25">
      <c r="A20" s="75"/>
      <c r="B20" s="65">
        <f>'Orçamento Sintético'!B18</f>
        <v>96388</v>
      </c>
      <c r="C20" s="76" t="str">
        <f>'[1]PLANILHA NÃO DESONERADA'!D19</f>
        <v>EXECUÇÃO E COMPACTAÇÃO DE BASE E OU SUB BASE PARA PAVIMENTAÇÃO DE SOLOS DE COMPORTAMENTO LATERÍTICO (ARENOSO) - EXCLUSIVE SOLO, ESCAVAÇÃO, CARGA E TRANSPORTE</v>
      </c>
      <c r="D20" s="65" t="str">
        <f>'[1]PLANILHA NÃO DESONERADA'!E19</f>
        <v>m³</v>
      </c>
      <c r="E20" s="248" t="s">
        <v>86</v>
      </c>
      <c r="F20" s="248"/>
      <c r="G20" s="89" t="s">
        <v>281</v>
      </c>
      <c r="H20" s="57">
        <f>H15</f>
        <v>21450</v>
      </c>
      <c r="I20" s="82"/>
      <c r="J20" s="82"/>
      <c r="K20" s="82"/>
      <c r="L20" s="64"/>
      <c r="M20" s="64"/>
      <c r="N20" s="64"/>
      <c r="O20" s="64"/>
      <c r="P20" s="64"/>
      <c r="Q20" s="64"/>
      <c r="R20" s="64"/>
    </row>
  </sheetData>
  <mergeCells count="21">
    <mergeCell ref="A4:F4"/>
    <mergeCell ref="B6:D6"/>
    <mergeCell ref="A5:F5"/>
    <mergeCell ref="E9:F10"/>
    <mergeCell ref="E11:F11"/>
    <mergeCell ref="A8:H8"/>
    <mergeCell ref="A9:A10"/>
    <mergeCell ref="B9:B10"/>
    <mergeCell ref="C9:C10"/>
    <mergeCell ref="E19:F19"/>
    <mergeCell ref="E20:F20"/>
    <mergeCell ref="D9:D10"/>
    <mergeCell ref="H9:H10"/>
    <mergeCell ref="G9:G10"/>
    <mergeCell ref="E18:F18"/>
    <mergeCell ref="E16:F16"/>
    <mergeCell ref="E15:F15"/>
    <mergeCell ref="E17:F17"/>
    <mergeCell ref="E13:F13"/>
    <mergeCell ref="E12:F12"/>
    <mergeCell ref="E14:F14"/>
  </mergeCells>
  <pageMargins left="0.511811024" right="0.511811024" top="0.78740157499999996" bottom="0.78740157499999996" header="0.31496062000000002" footer="0.31496062000000002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1"/>
  <sheetViews>
    <sheetView topLeftCell="A16" workbookViewId="0">
      <selection activeCell="D32" sqref="D32"/>
    </sheetView>
  </sheetViews>
  <sheetFormatPr defaultRowHeight="14.25" x14ac:dyDescent="0.2"/>
  <cols>
    <col min="1" max="1" width="10" bestFit="1" customWidth="1"/>
    <col min="2" max="2" width="14.625" customWidth="1"/>
    <col min="4" max="4" width="69.5" customWidth="1"/>
    <col min="5" max="5" width="15.875" customWidth="1"/>
    <col min="6" max="6" width="11.25" customWidth="1"/>
  </cols>
  <sheetData>
    <row r="1" spans="1:10" x14ac:dyDescent="0.2">
      <c r="A1" s="84" t="s">
        <v>35</v>
      </c>
      <c r="B1" s="84"/>
      <c r="C1" s="84"/>
      <c r="D1" s="84"/>
      <c r="E1" s="84"/>
      <c r="F1" s="84"/>
      <c r="G1" s="84"/>
      <c r="H1" s="84"/>
    </row>
    <row r="2" spans="1:10" x14ac:dyDescent="0.2">
      <c r="A2" s="84" t="str">
        <f>'Orçamento Sintético'!A2:I2</f>
        <v>CNPJ: 83.268.011/0001-84</v>
      </c>
      <c r="B2" s="84"/>
      <c r="C2" s="84"/>
      <c r="D2" s="84"/>
      <c r="E2" s="84"/>
      <c r="F2" s="84"/>
      <c r="G2" s="84"/>
      <c r="H2" s="84"/>
    </row>
    <row r="3" spans="1:10" x14ac:dyDescent="0.2">
      <c r="A3" s="85" t="str">
        <f>'Orçamento Sintético'!A3:I3</f>
        <v>PROPOSTA DE CONVENIO COM GOVERNO DO ESTADO DO PARA - SETRAN</v>
      </c>
      <c r="B3" s="86"/>
      <c r="C3" s="86"/>
      <c r="D3" s="86"/>
      <c r="E3" s="86"/>
      <c r="F3" s="86"/>
      <c r="G3" s="86"/>
      <c r="H3" s="86"/>
    </row>
    <row r="4" spans="1:10" ht="29.45" customHeight="1" x14ac:dyDescent="0.2">
      <c r="A4" s="213" t="str">
        <f>'Orçamento Sintético'!A4:F4</f>
        <v>OBRA: “RECUPERAÇÃO DE 11,00KM DE ESTRADAS VICINAIS DO KM 96,  NO MUNICIPIO DE IPIXUNA DO PARÁ”.</v>
      </c>
      <c r="B4" s="213"/>
      <c r="C4" s="213"/>
      <c r="D4" s="213"/>
      <c r="E4" s="87"/>
      <c r="F4" s="87"/>
      <c r="G4" s="87"/>
      <c r="H4" s="87"/>
    </row>
    <row r="5" spans="1:10" x14ac:dyDescent="0.2">
      <c r="A5" s="197" t="s">
        <v>231</v>
      </c>
      <c r="B5" s="197"/>
      <c r="C5" s="197"/>
      <c r="D5" s="197"/>
      <c r="E5" s="197"/>
      <c r="F5" s="197"/>
      <c r="G5" s="27"/>
      <c r="H5" s="88"/>
    </row>
    <row r="6" spans="1:10" x14ac:dyDescent="0.2">
      <c r="A6" s="7" t="s">
        <v>31</v>
      </c>
      <c r="B6" s="255" t="s">
        <v>32</v>
      </c>
      <c r="C6" s="255"/>
      <c r="D6" s="255"/>
      <c r="E6" s="2"/>
      <c r="F6" s="2"/>
      <c r="G6" s="2"/>
      <c r="H6" s="2"/>
    </row>
    <row r="7" spans="1:10" ht="30" x14ac:dyDescent="0.2">
      <c r="A7" s="91" t="s">
        <v>127</v>
      </c>
      <c r="B7" s="91" t="s">
        <v>1</v>
      </c>
      <c r="C7" s="91" t="s">
        <v>2</v>
      </c>
      <c r="D7" s="91" t="s">
        <v>3</v>
      </c>
      <c r="E7" s="269" t="s">
        <v>91</v>
      </c>
      <c r="F7" s="269"/>
      <c r="G7" s="91" t="s">
        <v>4</v>
      </c>
      <c r="H7" s="91" t="s">
        <v>5</v>
      </c>
      <c r="I7" s="91" t="s">
        <v>6</v>
      </c>
      <c r="J7" s="91" t="s">
        <v>92</v>
      </c>
    </row>
    <row r="8" spans="1:10" x14ac:dyDescent="0.2">
      <c r="A8" s="97" t="s">
        <v>15</v>
      </c>
      <c r="B8" s="98" t="s">
        <v>16</v>
      </c>
      <c r="C8" s="98" t="s">
        <v>17</v>
      </c>
      <c r="D8" s="99" t="s">
        <v>18</v>
      </c>
      <c r="E8" s="270" t="s">
        <v>93</v>
      </c>
      <c r="F8" s="270"/>
      <c r="G8" s="97" t="s">
        <v>19</v>
      </c>
      <c r="H8" s="100">
        <v>1</v>
      </c>
      <c r="I8" s="101">
        <v>3916.18</v>
      </c>
      <c r="J8" s="101">
        <v>3916.18</v>
      </c>
    </row>
    <row r="9" spans="1:10" ht="38.25" x14ac:dyDescent="0.2">
      <c r="A9" s="92"/>
      <c r="B9" s="95" t="s">
        <v>94</v>
      </c>
      <c r="C9" s="95" t="s">
        <v>14</v>
      </c>
      <c r="D9" s="92" t="s">
        <v>95</v>
      </c>
      <c r="E9" s="268" t="s">
        <v>96</v>
      </c>
      <c r="F9" s="268"/>
      <c r="G9" s="93" t="s">
        <v>97</v>
      </c>
      <c r="H9" s="96">
        <v>2</v>
      </c>
      <c r="I9" s="94">
        <v>203.48</v>
      </c>
      <c r="J9" s="94">
        <v>406.96</v>
      </c>
    </row>
    <row r="10" spans="1:10" ht="25.5" x14ac:dyDescent="0.2">
      <c r="A10" s="92"/>
      <c r="B10" s="95" t="s">
        <v>98</v>
      </c>
      <c r="C10" s="95" t="s">
        <v>14</v>
      </c>
      <c r="D10" s="92" t="s">
        <v>99</v>
      </c>
      <c r="E10" s="268" t="s">
        <v>96</v>
      </c>
      <c r="F10" s="268"/>
      <c r="G10" s="93" t="s">
        <v>97</v>
      </c>
      <c r="H10" s="96">
        <v>2</v>
      </c>
      <c r="I10" s="94">
        <v>157.06</v>
      </c>
      <c r="J10" s="94">
        <v>314.12</v>
      </c>
    </row>
    <row r="11" spans="1:10" ht="25.5" x14ac:dyDescent="0.2">
      <c r="A11" s="92"/>
      <c r="B11" s="95" t="s">
        <v>100</v>
      </c>
      <c r="C11" s="95" t="s">
        <v>14</v>
      </c>
      <c r="D11" s="92" t="s">
        <v>101</v>
      </c>
      <c r="E11" s="268" t="s">
        <v>96</v>
      </c>
      <c r="F11" s="268"/>
      <c r="G11" s="93" t="s">
        <v>97</v>
      </c>
      <c r="H11" s="96">
        <v>2</v>
      </c>
      <c r="I11" s="94">
        <v>130.29</v>
      </c>
      <c r="J11" s="94">
        <v>260.58</v>
      </c>
    </row>
    <row r="12" spans="1:10" ht="25.5" x14ac:dyDescent="0.2">
      <c r="A12" s="92"/>
      <c r="B12" s="95" t="s">
        <v>102</v>
      </c>
      <c r="C12" s="95" t="s">
        <v>14</v>
      </c>
      <c r="D12" s="92" t="s">
        <v>103</v>
      </c>
      <c r="E12" s="268" t="s">
        <v>96</v>
      </c>
      <c r="F12" s="268"/>
      <c r="G12" s="93" t="s">
        <v>97</v>
      </c>
      <c r="H12" s="96">
        <v>2</v>
      </c>
      <c r="I12" s="94">
        <v>444.5</v>
      </c>
      <c r="J12" s="94">
        <v>889</v>
      </c>
    </row>
    <row r="13" spans="1:10" ht="25.5" x14ac:dyDescent="0.2">
      <c r="A13" s="92"/>
      <c r="B13" s="95" t="s">
        <v>104</v>
      </c>
      <c r="C13" s="95" t="s">
        <v>14</v>
      </c>
      <c r="D13" s="92" t="s">
        <v>105</v>
      </c>
      <c r="E13" s="268" t="s">
        <v>96</v>
      </c>
      <c r="F13" s="268"/>
      <c r="G13" s="93" t="s">
        <v>97</v>
      </c>
      <c r="H13" s="96">
        <v>2</v>
      </c>
      <c r="I13" s="94">
        <v>142.86000000000001</v>
      </c>
      <c r="J13" s="94">
        <v>285.72000000000003</v>
      </c>
    </row>
    <row r="14" spans="1:10" ht="51" x14ac:dyDescent="0.2">
      <c r="A14" s="92"/>
      <c r="B14" s="95" t="s">
        <v>106</v>
      </c>
      <c r="C14" s="95" t="s">
        <v>14</v>
      </c>
      <c r="D14" s="92" t="s">
        <v>107</v>
      </c>
      <c r="E14" s="268" t="s">
        <v>96</v>
      </c>
      <c r="F14" s="268"/>
      <c r="G14" s="93" t="s">
        <v>97</v>
      </c>
      <c r="H14" s="96">
        <v>2</v>
      </c>
      <c r="I14" s="94">
        <v>97.48</v>
      </c>
      <c r="J14" s="94">
        <v>194.96</v>
      </c>
    </row>
    <row r="15" spans="1:10" ht="38.25" x14ac:dyDescent="0.2">
      <c r="A15" s="92"/>
      <c r="B15" s="95" t="s">
        <v>108</v>
      </c>
      <c r="C15" s="95" t="s">
        <v>14</v>
      </c>
      <c r="D15" s="92" t="s">
        <v>109</v>
      </c>
      <c r="E15" s="268" t="s">
        <v>96</v>
      </c>
      <c r="F15" s="268"/>
      <c r="G15" s="93" t="s">
        <v>97</v>
      </c>
      <c r="H15" s="96">
        <v>2</v>
      </c>
      <c r="I15" s="94">
        <v>173.58</v>
      </c>
      <c r="J15" s="94">
        <v>347.16</v>
      </c>
    </row>
    <row r="16" spans="1:10" ht="38.25" x14ac:dyDescent="0.2">
      <c r="A16" s="92"/>
      <c r="B16" s="95" t="s">
        <v>110</v>
      </c>
      <c r="C16" s="95" t="s">
        <v>14</v>
      </c>
      <c r="D16" s="92" t="s">
        <v>111</v>
      </c>
      <c r="E16" s="268" t="s">
        <v>96</v>
      </c>
      <c r="F16" s="268"/>
      <c r="G16" s="93" t="s">
        <v>97</v>
      </c>
      <c r="H16" s="96">
        <v>2</v>
      </c>
      <c r="I16" s="94">
        <v>138.19</v>
      </c>
      <c r="J16" s="94">
        <v>276.38</v>
      </c>
    </row>
    <row r="17" spans="1:10" ht="25.5" x14ac:dyDescent="0.2">
      <c r="A17" s="92"/>
      <c r="B17" s="95" t="s">
        <v>112</v>
      </c>
      <c r="C17" s="95" t="s">
        <v>14</v>
      </c>
      <c r="D17" s="92" t="s">
        <v>113</v>
      </c>
      <c r="E17" s="268" t="s">
        <v>96</v>
      </c>
      <c r="F17" s="268"/>
      <c r="G17" s="93" t="s">
        <v>97</v>
      </c>
      <c r="H17" s="96">
        <v>2</v>
      </c>
      <c r="I17" s="94">
        <v>133.61000000000001</v>
      </c>
      <c r="J17" s="94">
        <v>267.22000000000003</v>
      </c>
    </row>
    <row r="18" spans="1:10" ht="38.25" x14ac:dyDescent="0.2">
      <c r="A18" s="92"/>
      <c r="B18" s="95" t="s">
        <v>114</v>
      </c>
      <c r="C18" s="95" t="s">
        <v>14</v>
      </c>
      <c r="D18" s="92" t="s">
        <v>115</v>
      </c>
      <c r="E18" s="268" t="s">
        <v>96</v>
      </c>
      <c r="F18" s="268"/>
      <c r="G18" s="93" t="s">
        <v>97</v>
      </c>
      <c r="H18" s="96">
        <v>2</v>
      </c>
      <c r="I18" s="94">
        <v>121.86</v>
      </c>
      <c r="J18" s="94">
        <v>243.72</v>
      </c>
    </row>
    <row r="19" spans="1:10" x14ac:dyDescent="0.2">
      <c r="A19" s="93" t="s">
        <v>116</v>
      </c>
      <c r="B19" s="95" t="s">
        <v>117</v>
      </c>
      <c r="C19" s="95" t="s">
        <v>118</v>
      </c>
      <c r="D19" s="92" t="s">
        <v>119</v>
      </c>
      <c r="E19" s="268" t="s">
        <v>120</v>
      </c>
      <c r="F19" s="268"/>
      <c r="G19" s="93" t="s">
        <v>121</v>
      </c>
      <c r="H19" s="96">
        <v>2</v>
      </c>
      <c r="I19" s="94">
        <v>215.18109999999999</v>
      </c>
      <c r="J19" s="94">
        <v>430.36</v>
      </c>
    </row>
    <row r="20" spans="1:10" ht="25.5" x14ac:dyDescent="0.2">
      <c r="A20" s="26"/>
      <c r="B20" s="26"/>
      <c r="C20" s="26"/>
      <c r="D20" s="26"/>
      <c r="E20" s="26" t="s">
        <v>122</v>
      </c>
      <c r="F20" s="90">
        <v>137.55804430000001</v>
      </c>
      <c r="G20" s="26" t="s">
        <v>123</v>
      </c>
      <c r="H20" s="90">
        <v>164.6</v>
      </c>
      <c r="I20" s="26" t="s">
        <v>124</v>
      </c>
      <c r="J20" s="90">
        <v>302.16000000000003</v>
      </c>
    </row>
    <row r="21" spans="1:10" x14ac:dyDescent="0.2">
      <c r="A21" s="26"/>
      <c r="B21" s="26"/>
      <c r="C21" s="26"/>
      <c r="D21" s="26"/>
      <c r="E21" s="26" t="s">
        <v>125</v>
      </c>
      <c r="F21" s="90">
        <v>915.6</v>
      </c>
      <c r="G21" s="26"/>
      <c r="H21" s="220" t="s">
        <v>126</v>
      </c>
      <c r="I21" s="220"/>
      <c r="J21" s="90">
        <v>4831.78</v>
      </c>
    </row>
  </sheetData>
  <mergeCells count="17">
    <mergeCell ref="A4:D4"/>
    <mergeCell ref="A5:F5"/>
    <mergeCell ref="B6:D6"/>
    <mergeCell ref="E13:F13"/>
    <mergeCell ref="E14:F14"/>
    <mergeCell ref="E7:F7"/>
    <mergeCell ref="E8:F8"/>
    <mergeCell ref="E9:F9"/>
    <mergeCell ref="E10:F10"/>
    <mergeCell ref="E11:F11"/>
    <mergeCell ref="E12:F12"/>
    <mergeCell ref="E19:F19"/>
    <mergeCell ref="H21:I21"/>
    <mergeCell ref="E15:F15"/>
    <mergeCell ref="E16:F16"/>
    <mergeCell ref="E17:F17"/>
    <mergeCell ref="E18:F18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8"/>
  <sheetViews>
    <sheetView topLeftCell="A10" workbookViewId="0">
      <selection activeCell="F27" sqref="F27"/>
    </sheetView>
  </sheetViews>
  <sheetFormatPr defaultRowHeight="14.25" x14ac:dyDescent="0.2"/>
  <cols>
    <col min="1" max="1" width="4.625" customWidth="1"/>
    <col min="2" max="2" width="27.875" customWidth="1"/>
    <col min="3" max="3" width="13.5" customWidth="1"/>
    <col min="4" max="4" width="11" customWidth="1"/>
    <col min="5" max="5" width="11.625" customWidth="1"/>
    <col min="6" max="6" width="10.75" customWidth="1"/>
    <col min="7" max="7" width="7.75" customWidth="1"/>
    <col min="12" max="12" width="13.625" customWidth="1"/>
    <col min="13" max="13" width="12.25" customWidth="1"/>
    <col min="14" max="14" width="13.25" customWidth="1"/>
  </cols>
  <sheetData>
    <row r="1" spans="1:14" x14ac:dyDescent="0.2">
      <c r="A1" t="s">
        <v>213</v>
      </c>
    </row>
    <row r="9" spans="1:14" ht="15" thickBot="1" x14ac:dyDescent="0.25"/>
    <row r="10" spans="1:14" ht="26.25" thickBot="1" x14ac:dyDescent="0.25">
      <c r="A10" s="133" t="s">
        <v>127</v>
      </c>
      <c r="B10" s="145" t="s">
        <v>145</v>
      </c>
      <c r="C10" s="274" t="s">
        <v>136</v>
      </c>
      <c r="D10" s="275"/>
      <c r="E10" s="274" t="s">
        <v>137</v>
      </c>
      <c r="F10" s="275"/>
      <c r="G10" s="146" t="s">
        <v>75</v>
      </c>
      <c r="K10" s="133" t="s">
        <v>216</v>
      </c>
      <c r="L10" s="134" t="s">
        <v>217</v>
      </c>
      <c r="M10" s="279" t="s">
        <v>218</v>
      </c>
      <c r="N10" s="280"/>
    </row>
    <row r="11" spans="1:14" ht="15" customHeight="1" x14ac:dyDescent="0.2">
      <c r="A11" s="142">
        <v>1</v>
      </c>
      <c r="B11" s="126"/>
      <c r="C11" s="127" t="s">
        <v>232</v>
      </c>
      <c r="D11" s="127" t="s">
        <v>233</v>
      </c>
      <c r="E11" s="123" t="s">
        <v>234</v>
      </c>
      <c r="F11" s="123" t="s">
        <v>235</v>
      </c>
      <c r="G11" s="131">
        <f>14-10.3</f>
        <v>3.6999999999999993</v>
      </c>
      <c r="I11">
        <f>7.09+2.25</f>
        <v>9.34</v>
      </c>
      <c r="K11" s="142" t="s">
        <v>150</v>
      </c>
      <c r="L11" s="127" t="s">
        <v>254</v>
      </c>
      <c r="M11" s="127" t="s">
        <v>255</v>
      </c>
      <c r="N11" s="137" t="s">
        <v>256</v>
      </c>
    </row>
    <row r="12" spans="1:14" ht="15" customHeight="1" x14ac:dyDescent="0.2">
      <c r="A12" s="143">
        <v>2</v>
      </c>
      <c r="B12" s="122"/>
      <c r="C12" s="123" t="s">
        <v>234</v>
      </c>
      <c r="D12" s="123" t="s">
        <v>235</v>
      </c>
      <c r="E12" s="123" t="s">
        <v>238</v>
      </c>
      <c r="F12" s="123" t="s">
        <v>239</v>
      </c>
      <c r="G12" s="131">
        <f>21.7-15.2</f>
        <v>6.5</v>
      </c>
      <c r="I12">
        <v>6.47</v>
      </c>
      <c r="K12" s="143" t="s">
        <v>151</v>
      </c>
      <c r="L12" s="123" t="s">
        <v>257</v>
      </c>
      <c r="M12" s="123" t="s">
        <v>258</v>
      </c>
      <c r="N12" s="138" t="s">
        <v>259</v>
      </c>
    </row>
    <row r="13" spans="1:14" ht="15" customHeight="1" x14ac:dyDescent="0.2">
      <c r="A13" s="143">
        <v>3</v>
      </c>
      <c r="B13" s="122"/>
      <c r="C13" s="123" t="s">
        <v>238</v>
      </c>
      <c r="D13" s="123" t="s">
        <v>239</v>
      </c>
      <c r="E13" s="123" t="s">
        <v>241</v>
      </c>
      <c r="F13" s="123" t="s">
        <v>240</v>
      </c>
      <c r="G13" s="131">
        <f>25.7-21.7</f>
        <v>4</v>
      </c>
      <c r="I13">
        <f>3.4+2.71</f>
        <v>6.1099999999999994</v>
      </c>
      <c r="K13" s="143" t="s">
        <v>152</v>
      </c>
      <c r="L13" s="123" t="s">
        <v>260</v>
      </c>
      <c r="M13" s="123" t="s">
        <v>261</v>
      </c>
      <c r="N13" s="138" t="s">
        <v>262</v>
      </c>
    </row>
    <row r="14" spans="1:14" ht="15" customHeight="1" x14ac:dyDescent="0.2">
      <c r="A14" s="143">
        <v>4</v>
      </c>
      <c r="B14" s="122" t="s">
        <v>273</v>
      </c>
      <c r="C14" s="123" t="s">
        <v>242</v>
      </c>
      <c r="D14" s="123" t="s">
        <v>243</v>
      </c>
      <c r="E14" s="170" t="s">
        <v>246</v>
      </c>
      <c r="F14" s="170" t="s">
        <v>247</v>
      </c>
      <c r="G14" s="131">
        <f>28.3-25.7</f>
        <v>2.6000000000000014</v>
      </c>
      <c r="I14">
        <f>5.03+2.36+2.01</f>
        <v>9.4</v>
      </c>
      <c r="K14" s="143" t="s">
        <v>203</v>
      </c>
      <c r="L14" s="123" t="s">
        <v>263</v>
      </c>
      <c r="M14" s="123" t="s">
        <v>264</v>
      </c>
      <c r="N14" s="138" t="s">
        <v>265</v>
      </c>
    </row>
    <row r="15" spans="1:14" ht="15" customHeight="1" thickBot="1" x14ac:dyDescent="0.25">
      <c r="A15" s="143">
        <v>5</v>
      </c>
      <c r="B15" s="122"/>
      <c r="C15" s="123" t="s">
        <v>241</v>
      </c>
      <c r="D15" s="123" t="s">
        <v>240</v>
      </c>
      <c r="E15" s="170" t="s">
        <v>244</v>
      </c>
      <c r="F15" s="170" t="s">
        <v>245</v>
      </c>
      <c r="G15" s="131">
        <f>33.7-28.3</f>
        <v>5.4000000000000021</v>
      </c>
      <c r="I15">
        <f>1.88+3.74</f>
        <v>5.62</v>
      </c>
      <c r="K15" s="144" t="s">
        <v>212</v>
      </c>
      <c r="L15" s="139" t="s">
        <v>77</v>
      </c>
      <c r="M15" s="171" t="s">
        <v>251</v>
      </c>
      <c r="N15" s="140" t="s">
        <v>250</v>
      </c>
    </row>
    <row r="16" spans="1:14" ht="15" customHeight="1" x14ac:dyDescent="0.2">
      <c r="A16" s="143">
        <v>6</v>
      </c>
      <c r="B16" s="122"/>
      <c r="C16" s="123" t="s">
        <v>241</v>
      </c>
      <c r="D16" s="123" t="s">
        <v>240</v>
      </c>
      <c r="E16" s="170" t="s">
        <v>236</v>
      </c>
      <c r="F16" s="170" t="s">
        <v>237</v>
      </c>
      <c r="G16" s="131">
        <f>34.8-33.7</f>
        <v>1.0999999999999943</v>
      </c>
      <c r="H16" s="149">
        <f>SUM(G11:G15)</f>
        <v>22.200000000000003</v>
      </c>
      <c r="K16" s="130"/>
      <c r="L16" s="130"/>
      <c r="M16" s="130"/>
      <c r="N16" s="130"/>
    </row>
    <row r="17" spans="1:14" ht="15" customHeight="1" x14ac:dyDescent="0.2">
      <c r="A17" s="172">
        <v>7</v>
      </c>
      <c r="B17" s="173" t="s">
        <v>229</v>
      </c>
      <c r="C17" s="174" t="s">
        <v>248</v>
      </c>
      <c r="D17" s="174" t="s">
        <v>249</v>
      </c>
      <c r="E17" s="174" t="s">
        <v>252</v>
      </c>
      <c r="F17" s="174" t="s">
        <v>253</v>
      </c>
      <c r="G17" s="175">
        <f>37.5-33.8</f>
        <v>3.7000000000000028</v>
      </c>
      <c r="I17">
        <v>18.57</v>
      </c>
    </row>
    <row r="18" spans="1:14" ht="15" customHeight="1" x14ac:dyDescent="0.2">
      <c r="A18" s="124"/>
      <c r="B18" s="122"/>
      <c r="C18" s="123"/>
      <c r="D18" s="123"/>
      <c r="E18" s="123"/>
      <c r="F18" s="123"/>
      <c r="G18" s="125"/>
    </row>
    <row r="19" spans="1:14" ht="15" customHeight="1" thickBot="1" x14ac:dyDescent="0.25">
      <c r="A19" s="276" t="s">
        <v>214</v>
      </c>
      <c r="B19" s="277"/>
      <c r="C19" s="277"/>
      <c r="D19" s="277"/>
      <c r="E19" s="277"/>
      <c r="F19" s="278"/>
      <c r="G19" s="135">
        <f>SUM(G11:G17)</f>
        <v>27</v>
      </c>
      <c r="I19" s="149">
        <v>0</v>
      </c>
    </row>
    <row r="20" spans="1:14" ht="15" customHeight="1" x14ac:dyDescent="0.2">
      <c r="A20" s="128"/>
      <c r="B20" s="129"/>
      <c r="C20" s="130"/>
      <c r="D20" s="130"/>
      <c r="E20" s="130"/>
      <c r="F20" s="130"/>
      <c r="G20" s="129"/>
    </row>
    <row r="21" spans="1:14" ht="15" customHeight="1" x14ac:dyDescent="0.2">
      <c r="A21" s="128"/>
      <c r="B21" s="129"/>
      <c r="C21" s="130"/>
      <c r="D21" s="130"/>
      <c r="E21" s="130"/>
      <c r="F21" s="130"/>
      <c r="G21" s="129"/>
    </row>
    <row r="22" spans="1:14" ht="15" customHeight="1" x14ac:dyDescent="0.2">
      <c r="A22" s="128"/>
      <c r="B22" s="129"/>
      <c r="C22" s="130"/>
      <c r="D22" s="130"/>
      <c r="E22" s="130"/>
      <c r="F22" s="130"/>
      <c r="G22" s="129"/>
    </row>
    <row r="23" spans="1:14" ht="15" customHeight="1" x14ac:dyDescent="0.2">
      <c r="A23" s="128"/>
      <c r="F23" s="130"/>
      <c r="G23" s="129"/>
    </row>
    <row r="24" spans="1:14" ht="15" customHeight="1" x14ac:dyDescent="0.2">
      <c r="A24" s="128"/>
      <c r="F24" s="130"/>
      <c r="G24" s="129"/>
    </row>
    <row r="25" spans="1:14" ht="15" customHeight="1" thickBot="1" x14ac:dyDescent="0.25">
      <c r="A25" s="128"/>
      <c r="F25" s="130"/>
      <c r="G25" s="129"/>
    </row>
    <row r="26" spans="1:14" ht="15" customHeight="1" thickBot="1" x14ac:dyDescent="0.25">
      <c r="K26" s="133" t="s">
        <v>216</v>
      </c>
      <c r="L26" s="136" t="s">
        <v>217</v>
      </c>
      <c r="M26" s="279" t="s">
        <v>218</v>
      </c>
      <c r="N26" s="280"/>
    </row>
    <row r="27" spans="1:14" ht="15" customHeight="1" x14ac:dyDescent="0.2">
      <c r="K27" s="142" t="s">
        <v>150</v>
      </c>
      <c r="L27" s="127"/>
      <c r="M27" s="127" t="s">
        <v>219</v>
      </c>
      <c r="N27" s="137" t="s">
        <v>189</v>
      </c>
    </row>
    <row r="28" spans="1:14" ht="15" customHeight="1" x14ac:dyDescent="0.2">
      <c r="K28" s="143" t="s">
        <v>151</v>
      </c>
      <c r="L28" s="123"/>
      <c r="M28" s="123" t="s">
        <v>220</v>
      </c>
      <c r="N28" s="138" t="s">
        <v>194</v>
      </c>
    </row>
    <row r="29" spans="1:14" ht="15" customHeight="1" x14ac:dyDescent="0.2">
      <c r="K29" s="143" t="s">
        <v>152</v>
      </c>
      <c r="L29" s="123"/>
      <c r="M29" s="123" t="s">
        <v>221</v>
      </c>
      <c r="N29" s="138" t="s">
        <v>199</v>
      </c>
    </row>
    <row r="30" spans="1:14" ht="15" customHeight="1" x14ac:dyDescent="0.2">
      <c r="K30" s="143" t="s">
        <v>203</v>
      </c>
      <c r="L30" s="123"/>
      <c r="M30" s="123" t="s">
        <v>222</v>
      </c>
      <c r="N30" s="138" t="s">
        <v>205</v>
      </c>
    </row>
    <row r="31" spans="1:14" ht="15" customHeight="1" thickBot="1" x14ac:dyDescent="0.25">
      <c r="K31" s="144" t="s">
        <v>212</v>
      </c>
      <c r="L31" s="139"/>
      <c r="M31" s="139" t="s">
        <v>223</v>
      </c>
      <c r="N31" s="140" t="s">
        <v>211</v>
      </c>
    </row>
    <row r="32" spans="1:14" ht="15" customHeight="1" x14ac:dyDescent="0.2">
      <c r="H32" s="149"/>
      <c r="K32" s="130"/>
      <c r="L32" s="130"/>
      <c r="M32" s="130"/>
      <c r="N32" s="130"/>
    </row>
    <row r="33" spans="1:9" ht="15" customHeight="1" x14ac:dyDescent="0.2"/>
    <row r="34" spans="1:9" ht="15" customHeight="1" x14ac:dyDescent="0.2"/>
    <row r="35" spans="1:9" ht="15" customHeight="1" x14ac:dyDescent="0.2"/>
    <row r="36" spans="1:9" ht="15" customHeight="1" x14ac:dyDescent="0.2"/>
    <row r="37" spans="1:9" ht="15" customHeight="1" x14ac:dyDescent="0.2"/>
    <row r="38" spans="1:9" ht="15" customHeight="1" x14ac:dyDescent="0.2"/>
    <row r="39" spans="1:9" ht="15" customHeight="1" x14ac:dyDescent="0.2"/>
    <row r="40" spans="1:9" ht="15" customHeight="1" x14ac:dyDescent="0.2"/>
    <row r="41" spans="1:9" ht="15" customHeight="1" x14ac:dyDescent="0.2">
      <c r="I41" s="149">
        <v>0</v>
      </c>
    </row>
    <row r="42" spans="1:9" ht="15" customHeight="1" thickBot="1" x14ac:dyDescent="0.25"/>
    <row r="43" spans="1:9" ht="15" thickBot="1" x14ac:dyDescent="0.25">
      <c r="A43" s="133" t="s">
        <v>127</v>
      </c>
      <c r="B43" s="136" t="s">
        <v>145</v>
      </c>
      <c r="C43" s="279" t="s">
        <v>136</v>
      </c>
      <c r="D43" s="279"/>
      <c r="E43" s="279" t="s">
        <v>137</v>
      </c>
      <c r="F43" s="279"/>
      <c r="G43" s="141" t="s">
        <v>75</v>
      </c>
    </row>
    <row r="44" spans="1:9" ht="16.5" x14ac:dyDescent="0.2">
      <c r="A44" s="142">
        <v>1</v>
      </c>
      <c r="B44" s="126" t="s">
        <v>224</v>
      </c>
      <c r="C44" s="147"/>
      <c r="D44" s="147"/>
      <c r="E44" s="150"/>
      <c r="F44" s="150"/>
      <c r="G44" s="156">
        <f>7.09+2.25</f>
        <v>9.34</v>
      </c>
    </row>
    <row r="45" spans="1:9" ht="16.5" x14ac:dyDescent="0.2">
      <c r="A45" s="143">
        <v>2</v>
      </c>
      <c r="B45" s="122" t="s">
        <v>225</v>
      </c>
      <c r="C45" s="148"/>
      <c r="D45" s="148"/>
      <c r="E45" s="151"/>
      <c r="F45" s="151"/>
      <c r="G45" s="157">
        <v>6.47</v>
      </c>
    </row>
    <row r="46" spans="1:9" ht="16.5" x14ac:dyDescent="0.2">
      <c r="A46" s="143">
        <v>3</v>
      </c>
      <c r="B46" s="122" t="s">
        <v>226</v>
      </c>
      <c r="C46" s="148"/>
      <c r="D46" s="148"/>
      <c r="E46" s="151"/>
      <c r="F46" s="151"/>
      <c r="G46" s="157">
        <f>3.4+2.71</f>
        <v>6.1099999999999994</v>
      </c>
    </row>
    <row r="47" spans="1:9" ht="16.5" x14ac:dyDescent="0.2">
      <c r="A47" s="143">
        <v>4</v>
      </c>
      <c r="B47" s="122" t="s">
        <v>227</v>
      </c>
      <c r="C47" s="148"/>
      <c r="D47" s="148"/>
      <c r="E47" s="151"/>
      <c r="F47" s="151"/>
      <c r="G47" s="157">
        <f>5.03+2.36+2.01</f>
        <v>9.4</v>
      </c>
    </row>
    <row r="48" spans="1:9" ht="16.5" x14ac:dyDescent="0.2">
      <c r="A48" s="143">
        <v>5</v>
      </c>
      <c r="B48" s="122" t="s">
        <v>228</v>
      </c>
      <c r="C48" s="148"/>
      <c r="D48" s="148"/>
      <c r="E48" s="151"/>
      <c r="F48" s="151"/>
      <c r="G48" s="157">
        <f>1.88+3.74</f>
        <v>5.62</v>
      </c>
    </row>
    <row r="49" spans="1:7" ht="16.5" x14ac:dyDescent="0.2">
      <c r="A49" s="143">
        <v>6</v>
      </c>
      <c r="B49" s="122" t="s">
        <v>230</v>
      </c>
      <c r="C49" s="148"/>
      <c r="D49" s="148"/>
      <c r="E49" s="151"/>
      <c r="F49" s="151"/>
      <c r="G49" s="157">
        <v>5.03</v>
      </c>
    </row>
    <row r="50" spans="1:7" ht="16.5" x14ac:dyDescent="0.2">
      <c r="A50" s="143">
        <v>7</v>
      </c>
      <c r="B50" s="122" t="s">
        <v>229</v>
      </c>
      <c r="C50" s="148"/>
      <c r="D50" s="148"/>
      <c r="E50" s="151"/>
      <c r="F50" s="151"/>
      <c r="G50" s="157">
        <v>18.57</v>
      </c>
    </row>
    <row r="51" spans="1:7" x14ac:dyDescent="0.2">
      <c r="A51" s="143"/>
      <c r="B51" s="122"/>
      <c r="C51" s="148"/>
      <c r="D51" s="148"/>
      <c r="E51" s="151"/>
      <c r="F51" s="151"/>
      <c r="G51" s="138"/>
    </row>
    <row r="52" spans="1:7" x14ac:dyDescent="0.2">
      <c r="A52" s="143"/>
      <c r="B52" s="123" t="s">
        <v>150</v>
      </c>
      <c r="C52" s="148"/>
      <c r="D52" s="148"/>
      <c r="E52" s="151"/>
      <c r="F52" s="151"/>
      <c r="G52" s="132"/>
    </row>
    <row r="53" spans="1:7" x14ac:dyDescent="0.2">
      <c r="A53" s="143"/>
      <c r="B53" s="123" t="s">
        <v>151</v>
      </c>
      <c r="C53" s="148"/>
      <c r="D53" s="148"/>
      <c r="E53" s="151"/>
      <c r="F53" s="151"/>
      <c r="G53" s="132"/>
    </row>
    <row r="54" spans="1:7" x14ac:dyDescent="0.2">
      <c r="A54" s="143"/>
      <c r="B54" s="123" t="s">
        <v>152</v>
      </c>
      <c r="C54" s="148"/>
      <c r="D54" s="148"/>
      <c r="E54" s="151"/>
      <c r="F54" s="151"/>
      <c r="G54" s="132"/>
    </row>
    <row r="55" spans="1:7" x14ac:dyDescent="0.2">
      <c r="A55" s="143"/>
      <c r="B55" s="123" t="s">
        <v>203</v>
      </c>
      <c r="C55" s="148"/>
      <c r="D55" s="148"/>
      <c r="E55" s="151"/>
      <c r="F55" s="151"/>
      <c r="G55" s="132"/>
    </row>
    <row r="56" spans="1:7" x14ac:dyDescent="0.2">
      <c r="A56" s="143"/>
      <c r="B56" s="123" t="s">
        <v>212</v>
      </c>
      <c r="C56" s="148"/>
      <c r="D56" s="148"/>
      <c r="E56" s="151"/>
      <c r="F56" s="151"/>
      <c r="G56" s="132"/>
    </row>
    <row r="57" spans="1:7" ht="15" thickBot="1" x14ac:dyDescent="0.25">
      <c r="A57" s="158"/>
      <c r="B57" s="159"/>
      <c r="C57" s="159"/>
      <c r="D57" s="159"/>
      <c r="E57" s="159"/>
      <c r="F57" s="160"/>
      <c r="G57" s="161"/>
    </row>
    <row r="58" spans="1:7" ht="15" thickBot="1" x14ac:dyDescent="0.25">
      <c r="A58" s="271" t="s">
        <v>214</v>
      </c>
      <c r="B58" s="272"/>
      <c r="C58" s="272"/>
      <c r="D58" s="272"/>
      <c r="E58" s="272"/>
      <c r="F58" s="273"/>
      <c r="G58" s="155">
        <f>SUM(G44:G55)</f>
        <v>60.54</v>
      </c>
    </row>
  </sheetData>
  <mergeCells count="8">
    <mergeCell ref="A58:F58"/>
    <mergeCell ref="C10:D10"/>
    <mergeCell ref="E10:F10"/>
    <mergeCell ref="A19:F19"/>
    <mergeCell ref="M10:N10"/>
    <mergeCell ref="C43:D43"/>
    <mergeCell ref="E43:F43"/>
    <mergeCell ref="M26:N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1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4:N67"/>
  <sheetViews>
    <sheetView topLeftCell="A28" workbookViewId="0">
      <selection activeCell="G39" sqref="G39"/>
    </sheetView>
  </sheetViews>
  <sheetFormatPr defaultRowHeight="14.25" x14ac:dyDescent="0.2"/>
  <cols>
    <col min="2" max="2" width="5.25" customWidth="1"/>
    <col min="3" max="3" width="27.75" customWidth="1"/>
    <col min="4" max="4" width="13.25" customWidth="1"/>
    <col min="5" max="6" width="14.75" customWidth="1"/>
    <col min="7" max="7" width="12.75" customWidth="1"/>
    <col min="8" max="9" width="14.75" customWidth="1"/>
    <col min="10" max="10" width="8" customWidth="1"/>
    <col min="11" max="11" width="10.25" customWidth="1"/>
    <col min="12" max="12" width="13.25" customWidth="1"/>
  </cols>
  <sheetData>
    <row r="4" spans="11:14" ht="15" x14ac:dyDescent="0.25">
      <c r="K4" s="29" t="s">
        <v>36</v>
      </c>
      <c r="L4" s="29" t="s">
        <v>37</v>
      </c>
      <c r="M4" s="29" t="s">
        <v>38</v>
      </c>
    </row>
    <row r="5" spans="11:14" x14ac:dyDescent="0.2">
      <c r="K5" t="s">
        <v>69</v>
      </c>
      <c r="L5" t="s">
        <v>40</v>
      </c>
      <c r="M5" s="28">
        <f>2.84+2.104</f>
        <v>4.944</v>
      </c>
      <c r="N5" s="28">
        <v>4.9400000000000004</v>
      </c>
    </row>
    <row r="6" spans="11:14" x14ac:dyDescent="0.2">
      <c r="K6" t="s">
        <v>41</v>
      </c>
      <c r="L6" t="s">
        <v>42</v>
      </c>
      <c r="M6" s="28">
        <f>1.44+3.905</f>
        <v>5.3449999999999998</v>
      </c>
      <c r="N6" s="28">
        <v>5.35</v>
      </c>
    </row>
    <row r="7" spans="11:14" x14ac:dyDescent="0.2">
      <c r="K7" t="s">
        <v>42</v>
      </c>
      <c r="L7" t="s">
        <v>43</v>
      </c>
      <c r="M7" s="28">
        <v>6.5</v>
      </c>
      <c r="N7" s="28">
        <v>6.5</v>
      </c>
    </row>
    <row r="8" spans="11:14" x14ac:dyDescent="0.2">
      <c r="L8" t="s">
        <v>44</v>
      </c>
      <c r="M8" s="28"/>
      <c r="N8" s="28"/>
    </row>
    <row r="9" spans="11:14" x14ac:dyDescent="0.2">
      <c r="K9" t="s">
        <v>42</v>
      </c>
      <c r="L9" t="s">
        <v>45</v>
      </c>
      <c r="M9" s="28">
        <v>3.55</v>
      </c>
      <c r="N9" s="28">
        <v>3.55</v>
      </c>
    </row>
    <row r="10" spans="11:14" x14ac:dyDescent="0.2">
      <c r="K10" t="s">
        <v>45</v>
      </c>
      <c r="L10" t="s">
        <v>46</v>
      </c>
      <c r="M10" s="28">
        <v>4</v>
      </c>
      <c r="N10" s="28">
        <v>4</v>
      </c>
    </row>
    <row r="11" spans="11:14" x14ac:dyDescent="0.2">
      <c r="K11" t="s">
        <v>45</v>
      </c>
      <c r="L11" t="s">
        <v>47</v>
      </c>
      <c r="M11" s="28">
        <f>6.4+1.2</f>
        <v>7.6000000000000005</v>
      </c>
      <c r="N11" s="28">
        <v>7.6</v>
      </c>
    </row>
    <row r="12" spans="11:14" x14ac:dyDescent="0.2">
      <c r="K12" t="s">
        <v>47</v>
      </c>
      <c r="L12" t="s">
        <v>48</v>
      </c>
      <c r="M12" s="28"/>
      <c r="N12" s="28"/>
    </row>
    <row r="13" spans="11:14" x14ac:dyDescent="0.2">
      <c r="K13" t="s">
        <v>47</v>
      </c>
      <c r="L13" t="s">
        <v>49</v>
      </c>
      <c r="M13">
        <f>4.66+1.17</f>
        <v>5.83</v>
      </c>
      <c r="N13" s="28">
        <v>5.83</v>
      </c>
    </row>
    <row r="14" spans="11:14" x14ac:dyDescent="0.2">
      <c r="K14" t="s">
        <v>49</v>
      </c>
      <c r="L14" t="s">
        <v>50</v>
      </c>
      <c r="M14" s="28">
        <v>4.38</v>
      </c>
      <c r="N14" s="28">
        <v>4.38</v>
      </c>
    </row>
    <row r="15" spans="11:14" x14ac:dyDescent="0.2">
      <c r="K15" t="s">
        <v>50</v>
      </c>
      <c r="L15" t="s">
        <v>51</v>
      </c>
      <c r="M15" s="28">
        <v>3.93</v>
      </c>
      <c r="N15" s="28">
        <v>3.93</v>
      </c>
    </row>
    <row r="16" spans="11:14" x14ac:dyDescent="0.2">
      <c r="L16" t="s">
        <v>51</v>
      </c>
      <c r="M16" s="28">
        <v>2.2999999999999998</v>
      </c>
      <c r="N16" s="28">
        <v>2.2999999999999998</v>
      </c>
    </row>
    <row r="17" spans="2:14" x14ac:dyDescent="0.2">
      <c r="K17" t="s">
        <v>50</v>
      </c>
      <c r="L17" t="s">
        <v>52</v>
      </c>
      <c r="M17">
        <f>2.23+3.2+0.66</f>
        <v>6.09</v>
      </c>
      <c r="N17" s="28">
        <v>6.09</v>
      </c>
    </row>
    <row r="24" spans="2:14" x14ac:dyDescent="0.2">
      <c r="M24">
        <f>SUM(M5:M22)</f>
        <v>54.469000000000008</v>
      </c>
      <c r="N24">
        <f>SUM(N5:N22)</f>
        <v>54.47</v>
      </c>
    </row>
    <row r="27" spans="2:14" ht="15" thickBot="1" x14ac:dyDescent="0.25"/>
    <row r="28" spans="2:14" ht="19.899999999999999" customHeight="1" thickBot="1" x14ac:dyDescent="0.25">
      <c r="B28" s="114" t="s">
        <v>127</v>
      </c>
      <c r="C28" s="115" t="s">
        <v>145</v>
      </c>
      <c r="D28" s="115" t="s">
        <v>147</v>
      </c>
      <c r="E28" s="283" t="s">
        <v>136</v>
      </c>
      <c r="F28" s="283"/>
      <c r="G28" s="115" t="s">
        <v>147</v>
      </c>
      <c r="H28" s="283" t="s">
        <v>137</v>
      </c>
      <c r="I28" s="283"/>
      <c r="J28" s="116" t="s">
        <v>75</v>
      </c>
    </row>
    <row r="29" spans="2:14" ht="19.899999999999999" customHeight="1" x14ac:dyDescent="0.2">
      <c r="B29" s="111"/>
      <c r="C29" s="112"/>
      <c r="D29" s="112"/>
      <c r="E29" s="112"/>
      <c r="F29" s="112"/>
      <c r="G29" s="112"/>
      <c r="H29" s="112"/>
      <c r="I29" s="112"/>
      <c r="J29" s="113"/>
    </row>
    <row r="30" spans="2:14" ht="19.899999999999999" customHeight="1" x14ac:dyDescent="0.2">
      <c r="B30" s="107">
        <v>1</v>
      </c>
      <c r="C30" s="105"/>
      <c r="D30" s="103"/>
      <c r="E30" s="103"/>
      <c r="F30" s="103"/>
      <c r="G30" s="103"/>
      <c r="H30" s="103"/>
      <c r="I30" s="103"/>
      <c r="J30" s="108"/>
    </row>
    <row r="31" spans="2:14" ht="19.899999999999999" customHeight="1" x14ac:dyDescent="0.2">
      <c r="B31" s="107">
        <v>2</v>
      </c>
      <c r="C31" s="105"/>
      <c r="D31" s="103"/>
      <c r="E31" s="103"/>
      <c r="F31" s="103"/>
      <c r="G31" s="103"/>
      <c r="H31" s="103"/>
      <c r="I31" s="103"/>
      <c r="J31" s="108"/>
    </row>
    <row r="32" spans="2:14" ht="19.899999999999999" customHeight="1" x14ac:dyDescent="0.2">
      <c r="B32" s="107">
        <v>3</v>
      </c>
      <c r="C32" s="105"/>
      <c r="D32" s="103"/>
      <c r="E32" s="103"/>
      <c r="F32" s="103"/>
      <c r="G32" s="103"/>
      <c r="H32" s="103"/>
      <c r="I32" s="103"/>
      <c r="J32" s="108"/>
    </row>
    <row r="33" spans="2:10" ht="19.899999999999999" customHeight="1" x14ac:dyDescent="0.2">
      <c r="B33" s="107">
        <v>4</v>
      </c>
      <c r="C33" s="105"/>
      <c r="D33" s="103"/>
      <c r="E33" s="103"/>
      <c r="F33" s="103"/>
      <c r="G33" s="103"/>
      <c r="H33" s="103"/>
      <c r="I33" s="103"/>
      <c r="J33" s="108"/>
    </row>
    <row r="34" spans="2:10" ht="19.899999999999999" customHeight="1" x14ac:dyDescent="0.2">
      <c r="B34" s="107">
        <v>5</v>
      </c>
      <c r="C34" s="105"/>
      <c r="D34" s="103"/>
      <c r="E34" s="103"/>
      <c r="F34" s="103"/>
      <c r="G34" s="103"/>
      <c r="H34" s="103"/>
      <c r="I34" s="103"/>
      <c r="J34" s="108"/>
    </row>
    <row r="35" spans="2:10" ht="19.899999999999999" customHeight="1" x14ac:dyDescent="0.2">
      <c r="B35" s="107">
        <v>6</v>
      </c>
      <c r="C35" s="105"/>
      <c r="D35" s="103"/>
      <c r="E35" s="103"/>
      <c r="F35" s="103"/>
      <c r="G35" s="103"/>
      <c r="H35" s="103"/>
      <c r="I35" s="103"/>
      <c r="J35" s="108"/>
    </row>
    <row r="36" spans="2:10" ht="19.899999999999999" customHeight="1" x14ac:dyDescent="0.2">
      <c r="B36" s="107">
        <v>7</v>
      </c>
      <c r="C36" s="105"/>
      <c r="D36" s="103"/>
      <c r="E36" s="103"/>
      <c r="F36" s="103"/>
      <c r="G36" s="103"/>
      <c r="H36" s="103"/>
      <c r="I36" s="103"/>
      <c r="J36" s="108"/>
    </row>
    <row r="37" spans="2:10" ht="19.899999999999999" customHeight="1" x14ac:dyDescent="0.2">
      <c r="B37" s="107">
        <v>8</v>
      </c>
      <c r="C37" s="105"/>
      <c r="D37" s="103"/>
      <c r="E37" s="103"/>
      <c r="F37" s="103"/>
      <c r="G37" s="103"/>
      <c r="H37" s="103"/>
      <c r="I37" s="103"/>
      <c r="J37" s="108"/>
    </row>
    <row r="38" spans="2:10" ht="19.899999999999999" customHeight="1" x14ac:dyDescent="0.2">
      <c r="B38" s="107">
        <v>9</v>
      </c>
      <c r="C38" s="105"/>
      <c r="D38" s="103"/>
      <c r="E38" s="103"/>
      <c r="F38" s="103"/>
      <c r="G38" s="103"/>
      <c r="H38" s="103"/>
      <c r="I38" s="103"/>
      <c r="J38" s="108"/>
    </row>
    <row r="39" spans="2:10" ht="19.899999999999999" customHeight="1" x14ac:dyDescent="0.2">
      <c r="B39" s="107">
        <v>10</v>
      </c>
      <c r="C39" s="105"/>
      <c r="D39" s="103"/>
      <c r="E39" s="103"/>
      <c r="F39" s="103"/>
      <c r="G39" s="103"/>
      <c r="H39" s="103"/>
      <c r="I39" s="103"/>
      <c r="J39" s="108"/>
    </row>
    <row r="40" spans="2:10" ht="19.899999999999999" customHeight="1" x14ac:dyDescent="0.2">
      <c r="B40" s="107">
        <v>11</v>
      </c>
      <c r="C40" s="105"/>
      <c r="D40" s="103"/>
      <c r="E40" s="103"/>
      <c r="F40" s="103"/>
      <c r="G40" s="103"/>
      <c r="H40" s="103"/>
      <c r="I40" s="103"/>
      <c r="J40" s="108"/>
    </row>
    <row r="41" spans="2:10" ht="19.899999999999999" customHeight="1" x14ac:dyDescent="0.2">
      <c r="B41" s="106"/>
      <c r="C41" s="102"/>
      <c r="D41" s="103"/>
      <c r="E41" s="103"/>
      <c r="F41" s="103"/>
      <c r="G41" s="104"/>
      <c r="H41" s="103"/>
      <c r="I41" s="103"/>
      <c r="J41" s="108"/>
    </row>
    <row r="42" spans="2:10" ht="19.899999999999999" customHeight="1" x14ac:dyDescent="0.2">
      <c r="B42" s="106"/>
      <c r="C42" s="103"/>
      <c r="D42" s="103"/>
      <c r="E42" s="103"/>
      <c r="F42" s="103"/>
      <c r="G42" s="104"/>
      <c r="H42" s="103"/>
      <c r="I42" s="103"/>
      <c r="J42" s="108"/>
    </row>
    <row r="43" spans="2:10" ht="19.899999999999999" customHeight="1" x14ac:dyDescent="0.2">
      <c r="B43" s="106"/>
      <c r="C43" s="103"/>
      <c r="D43" s="103"/>
      <c r="E43" s="103"/>
      <c r="F43" s="103"/>
      <c r="G43" s="104"/>
      <c r="H43" s="103"/>
      <c r="I43" s="103"/>
      <c r="J43" s="108"/>
    </row>
    <row r="44" spans="2:10" ht="19.899999999999999" customHeight="1" x14ac:dyDescent="0.2">
      <c r="B44" s="106"/>
      <c r="C44" s="103"/>
      <c r="D44" s="103"/>
      <c r="E44" s="103"/>
      <c r="F44" s="103"/>
      <c r="G44" s="103"/>
      <c r="H44" s="103"/>
      <c r="I44" s="103"/>
      <c r="J44" s="108"/>
    </row>
    <row r="45" spans="2:10" ht="19.899999999999999" customHeight="1" x14ac:dyDescent="0.2">
      <c r="B45" s="106"/>
      <c r="C45" s="103"/>
      <c r="D45" s="103"/>
      <c r="E45" s="103"/>
      <c r="F45" s="103"/>
      <c r="G45" s="103"/>
      <c r="H45" s="103"/>
      <c r="I45" s="103"/>
      <c r="J45" s="108"/>
    </row>
    <row r="46" spans="2:10" ht="19.899999999999999" customHeight="1" x14ac:dyDescent="0.2">
      <c r="B46" s="106"/>
      <c r="C46" s="102"/>
      <c r="D46" s="103"/>
      <c r="E46" s="103"/>
      <c r="F46" s="103"/>
      <c r="G46" s="103"/>
      <c r="H46" s="103"/>
      <c r="I46" s="103"/>
      <c r="J46" s="108"/>
    </row>
    <row r="47" spans="2:10" ht="19.899999999999999" customHeight="1" thickBot="1" x14ac:dyDescent="0.25">
      <c r="B47" s="281"/>
      <c r="C47" s="282"/>
      <c r="D47" s="282"/>
      <c r="E47" s="109" t="s">
        <v>148</v>
      </c>
      <c r="F47" s="109" t="s">
        <v>149</v>
      </c>
      <c r="G47" s="109"/>
      <c r="H47" s="109" t="s">
        <v>148</v>
      </c>
      <c r="I47" s="109" t="s">
        <v>149</v>
      </c>
      <c r="J47" s="110">
        <v>54.47</v>
      </c>
    </row>
    <row r="50" spans="2:10" ht="15" thickBot="1" x14ac:dyDescent="0.25"/>
    <row r="51" spans="2:10" ht="15" thickBot="1" x14ac:dyDescent="0.25">
      <c r="B51" s="117" t="s">
        <v>127</v>
      </c>
      <c r="C51" s="118" t="s">
        <v>145</v>
      </c>
      <c r="D51" s="118" t="s">
        <v>147</v>
      </c>
      <c r="E51" s="284" t="s">
        <v>136</v>
      </c>
      <c r="F51" s="285"/>
      <c r="G51" s="118" t="s">
        <v>147</v>
      </c>
      <c r="H51" s="284" t="s">
        <v>137</v>
      </c>
      <c r="I51" s="285"/>
      <c r="J51" s="118" t="s">
        <v>75</v>
      </c>
    </row>
    <row r="52" spans="2:10" ht="15" thickBot="1" x14ac:dyDescent="0.25">
      <c r="B52" s="119">
        <v>1</v>
      </c>
      <c r="C52" s="120" t="s">
        <v>128</v>
      </c>
      <c r="D52" s="121" t="s">
        <v>155</v>
      </c>
      <c r="E52" s="121" t="s">
        <v>156</v>
      </c>
      <c r="F52" s="121" t="s">
        <v>157</v>
      </c>
      <c r="G52" s="121" t="s">
        <v>158</v>
      </c>
      <c r="H52" s="121" t="s">
        <v>159</v>
      </c>
      <c r="I52" s="121" t="s">
        <v>160</v>
      </c>
      <c r="J52" s="120"/>
    </row>
    <row r="53" spans="2:10" ht="15" thickBot="1" x14ac:dyDescent="0.25">
      <c r="B53" s="119">
        <v>2</v>
      </c>
      <c r="C53" s="120" t="s">
        <v>129</v>
      </c>
      <c r="D53" s="121" t="s">
        <v>161</v>
      </c>
      <c r="E53" s="121" t="s">
        <v>162</v>
      </c>
      <c r="F53" s="121" t="s">
        <v>163</v>
      </c>
      <c r="G53" s="121" t="s">
        <v>138</v>
      </c>
      <c r="H53" s="121" t="s">
        <v>164</v>
      </c>
      <c r="I53" s="121" t="s">
        <v>165</v>
      </c>
      <c r="J53" s="120"/>
    </row>
    <row r="54" spans="2:10" ht="15" thickBot="1" x14ac:dyDescent="0.25">
      <c r="B54" s="119">
        <v>3</v>
      </c>
      <c r="C54" s="120" t="s">
        <v>166</v>
      </c>
      <c r="D54" s="121" t="s">
        <v>138</v>
      </c>
      <c r="E54" s="121" t="s">
        <v>164</v>
      </c>
      <c r="F54" s="121" t="s">
        <v>167</v>
      </c>
      <c r="G54" s="121" t="s">
        <v>139</v>
      </c>
      <c r="H54" s="121" t="s">
        <v>168</v>
      </c>
      <c r="I54" s="121" t="s">
        <v>169</v>
      </c>
      <c r="J54" s="120"/>
    </row>
    <row r="55" spans="2:10" ht="15" thickBot="1" x14ac:dyDescent="0.25">
      <c r="B55" s="119">
        <v>4</v>
      </c>
      <c r="C55" s="120" t="s">
        <v>130</v>
      </c>
      <c r="D55" s="121" t="s">
        <v>138</v>
      </c>
      <c r="E55" s="121" t="s">
        <v>164</v>
      </c>
      <c r="F55" s="121" t="s">
        <v>165</v>
      </c>
      <c r="G55" s="121" t="s">
        <v>140</v>
      </c>
      <c r="H55" s="121" t="s">
        <v>170</v>
      </c>
      <c r="I55" s="121" t="s">
        <v>171</v>
      </c>
      <c r="J55" s="120"/>
    </row>
    <row r="56" spans="2:10" ht="15" thickBot="1" x14ac:dyDescent="0.25">
      <c r="B56" s="119">
        <v>5</v>
      </c>
      <c r="C56" s="120" t="s">
        <v>172</v>
      </c>
      <c r="D56" s="121" t="s">
        <v>140</v>
      </c>
      <c r="E56" s="121" t="s">
        <v>170</v>
      </c>
      <c r="F56" s="121" t="s">
        <v>171</v>
      </c>
      <c r="G56" s="121" t="s">
        <v>141</v>
      </c>
      <c r="H56" s="121" t="s">
        <v>173</v>
      </c>
      <c r="I56" s="121" t="s">
        <v>174</v>
      </c>
      <c r="J56" s="120"/>
    </row>
    <row r="57" spans="2:10" ht="15" thickBot="1" x14ac:dyDescent="0.25">
      <c r="B57" s="119">
        <v>6</v>
      </c>
      <c r="C57" s="120" t="s">
        <v>131</v>
      </c>
      <c r="D57" s="121" t="s">
        <v>140</v>
      </c>
      <c r="E57" s="121" t="s">
        <v>170</v>
      </c>
      <c r="F57" s="121" t="s">
        <v>171</v>
      </c>
      <c r="G57" s="121" t="s">
        <v>146</v>
      </c>
      <c r="H57" s="121" t="s">
        <v>175</v>
      </c>
      <c r="I57" s="121" t="s">
        <v>176</v>
      </c>
      <c r="J57" s="120"/>
    </row>
    <row r="58" spans="2:10" ht="15" thickBot="1" x14ac:dyDescent="0.25">
      <c r="B58" s="119">
        <v>7</v>
      </c>
      <c r="C58" s="120" t="s">
        <v>132</v>
      </c>
      <c r="D58" s="121" t="s">
        <v>146</v>
      </c>
      <c r="E58" s="121" t="s">
        <v>175</v>
      </c>
      <c r="F58" s="121" t="s">
        <v>176</v>
      </c>
      <c r="G58" s="121" t="s">
        <v>142</v>
      </c>
      <c r="H58" s="121" t="s">
        <v>177</v>
      </c>
      <c r="I58" s="121" t="s">
        <v>178</v>
      </c>
      <c r="J58" s="120"/>
    </row>
    <row r="59" spans="2:10" ht="15" thickBot="1" x14ac:dyDescent="0.25">
      <c r="B59" s="119">
        <v>8</v>
      </c>
      <c r="C59" s="120" t="s">
        <v>133</v>
      </c>
      <c r="D59" s="121" t="s">
        <v>142</v>
      </c>
      <c r="E59" s="121" t="s">
        <v>177</v>
      </c>
      <c r="F59" s="121" t="s">
        <v>178</v>
      </c>
      <c r="G59" s="121" t="s">
        <v>143</v>
      </c>
      <c r="H59" s="121" t="s">
        <v>179</v>
      </c>
      <c r="I59" s="121" t="s">
        <v>180</v>
      </c>
      <c r="J59" s="120"/>
    </row>
    <row r="60" spans="2:10" ht="15" thickBot="1" x14ac:dyDescent="0.25">
      <c r="B60" s="119">
        <v>9</v>
      </c>
      <c r="C60" s="120" t="s">
        <v>134</v>
      </c>
      <c r="D60" s="121" t="s">
        <v>143</v>
      </c>
      <c r="E60" s="121" t="s">
        <v>179</v>
      </c>
      <c r="F60" s="121" t="s">
        <v>180</v>
      </c>
      <c r="G60" s="121" t="s">
        <v>181</v>
      </c>
      <c r="H60" s="121" t="s">
        <v>182</v>
      </c>
      <c r="I60" s="121" t="s">
        <v>183</v>
      </c>
      <c r="J60" s="120"/>
    </row>
    <row r="61" spans="2:10" ht="15" thickBot="1" x14ac:dyDescent="0.25">
      <c r="B61" s="119">
        <v>10</v>
      </c>
      <c r="C61" s="120" t="s">
        <v>135</v>
      </c>
      <c r="D61" s="121" t="s">
        <v>144</v>
      </c>
      <c r="E61" s="121" t="s">
        <v>182</v>
      </c>
      <c r="F61" s="121" t="s">
        <v>183</v>
      </c>
      <c r="G61" s="121" t="s">
        <v>143</v>
      </c>
      <c r="H61" s="121" t="s">
        <v>179</v>
      </c>
      <c r="I61" s="121" t="s">
        <v>180</v>
      </c>
      <c r="J61" s="120"/>
    </row>
    <row r="62" spans="2:10" ht="15" thickBot="1" x14ac:dyDescent="0.25">
      <c r="B62" s="119">
        <v>11</v>
      </c>
      <c r="C62" s="120" t="s">
        <v>184</v>
      </c>
      <c r="D62" s="121" t="s">
        <v>143</v>
      </c>
      <c r="E62" s="121" t="s">
        <v>179</v>
      </c>
      <c r="F62" s="121" t="s">
        <v>180</v>
      </c>
      <c r="G62" s="121" t="s">
        <v>185</v>
      </c>
      <c r="H62" s="121" t="s">
        <v>186</v>
      </c>
      <c r="I62" s="121" t="s">
        <v>187</v>
      </c>
      <c r="J62" s="120"/>
    </row>
    <row r="63" spans="2:10" ht="15" thickBot="1" x14ac:dyDescent="0.25">
      <c r="B63" s="119">
        <v>12</v>
      </c>
      <c r="C63" s="120" t="s">
        <v>150</v>
      </c>
      <c r="D63" s="121" t="s">
        <v>158</v>
      </c>
      <c r="E63" s="121" t="s">
        <v>188</v>
      </c>
      <c r="F63" s="121" t="s">
        <v>189</v>
      </c>
      <c r="G63" s="121" t="s">
        <v>190</v>
      </c>
      <c r="H63" s="121" t="s">
        <v>191</v>
      </c>
      <c r="I63" s="121" t="s">
        <v>192</v>
      </c>
      <c r="J63" s="120"/>
    </row>
    <row r="64" spans="2:10" ht="26.25" thickBot="1" x14ac:dyDescent="0.25">
      <c r="B64" s="119">
        <v>13</v>
      </c>
      <c r="C64" s="120" t="s">
        <v>151</v>
      </c>
      <c r="D64" s="121" t="s">
        <v>161</v>
      </c>
      <c r="E64" s="121" t="s">
        <v>193</v>
      </c>
      <c r="F64" s="121" t="s">
        <v>194</v>
      </c>
      <c r="G64" s="121" t="s">
        <v>195</v>
      </c>
      <c r="H64" s="121" t="s">
        <v>196</v>
      </c>
      <c r="I64" s="121" t="s">
        <v>197</v>
      </c>
      <c r="J64" s="120"/>
    </row>
    <row r="65" spans="2:10" ht="26.25" thickBot="1" x14ac:dyDescent="0.25">
      <c r="B65" s="119">
        <v>14</v>
      </c>
      <c r="C65" s="120" t="s">
        <v>152</v>
      </c>
      <c r="D65" s="121" t="s">
        <v>161</v>
      </c>
      <c r="E65" s="121" t="s">
        <v>198</v>
      </c>
      <c r="F65" s="121" t="s">
        <v>199</v>
      </c>
      <c r="G65" s="121" t="s">
        <v>200</v>
      </c>
      <c r="H65" s="121" t="s">
        <v>201</v>
      </c>
      <c r="I65" s="121" t="s">
        <v>202</v>
      </c>
      <c r="J65" s="120"/>
    </row>
    <row r="66" spans="2:10" ht="26.25" thickBot="1" x14ac:dyDescent="0.25">
      <c r="B66" s="119">
        <v>15</v>
      </c>
      <c r="C66" s="120" t="s">
        <v>203</v>
      </c>
      <c r="D66" s="121" t="s">
        <v>139</v>
      </c>
      <c r="E66" s="121" t="s">
        <v>204</v>
      </c>
      <c r="F66" s="121" t="s">
        <v>205</v>
      </c>
      <c r="G66" s="121" t="s">
        <v>206</v>
      </c>
      <c r="H66" s="121" t="s">
        <v>207</v>
      </c>
      <c r="I66" s="121" t="s">
        <v>208</v>
      </c>
      <c r="J66" s="120"/>
    </row>
    <row r="67" spans="2:10" ht="26.25" thickBot="1" x14ac:dyDescent="0.25">
      <c r="B67" s="119">
        <v>16</v>
      </c>
      <c r="C67" s="120" t="s">
        <v>212</v>
      </c>
      <c r="D67" s="120" t="s">
        <v>209</v>
      </c>
      <c r="E67" s="121" t="s">
        <v>210</v>
      </c>
      <c r="F67" s="121" t="s">
        <v>211</v>
      </c>
      <c r="G67" s="120"/>
      <c r="H67" s="120"/>
      <c r="I67" s="120"/>
      <c r="J67" s="120"/>
    </row>
  </sheetData>
  <mergeCells count="5">
    <mergeCell ref="B47:D47"/>
    <mergeCell ref="E28:F28"/>
    <mergeCell ref="H28:I28"/>
    <mergeCell ref="E51:F51"/>
    <mergeCell ref="H51:I51"/>
  </mergeCells>
  <pageMargins left="0.511811024" right="0.511811024" top="0.78740157499999996" bottom="0.78740157499999996" header="0.31496062000000002" footer="0.31496062000000002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Orçamento Sintético</vt:lpstr>
      <vt:lpstr>cronograma</vt:lpstr>
      <vt:lpstr>memoria de calculo</vt:lpstr>
      <vt:lpstr>MOBILIZAÇÃO</vt:lpstr>
      <vt:lpstr>TRECHOS VICINAIS</vt:lpstr>
      <vt:lpstr>trechos</vt:lpstr>
      <vt:lpstr>trechos!_Hlk8118774</vt:lpstr>
      <vt:lpstr>cronograma!Area_de_impressao</vt:lpstr>
      <vt:lpstr>'memoria de calculo'!Area_de_impressao</vt:lpstr>
      <vt:lpstr>MOBILIZAÇÃO!Area_de_impressao</vt:lpstr>
      <vt:lpstr>'Orçamento Sintético'!Area_de_impressao</vt:lpstr>
      <vt:lpstr>trechos!Area_de_impressao</vt:lpstr>
      <vt:lpstr>'TRECHOS VICINAIS'!Area_de_impressao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DWOS</cp:lastModifiedBy>
  <cp:revision>0</cp:revision>
  <cp:lastPrinted>2022-08-16T22:48:43Z</cp:lastPrinted>
  <dcterms:created xsi:type="dcterms:W3CDTF">2021-03-24T21:33:13Z</dcterms:created>
  <dcterms:modified xsi:type="dcterms:W3CDTF">2022-08-17T00:31:19Z</dcterms:modified>
</cp:coreProperties>
</file>