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160"/>
  </bookViews>
  <sheets>
    <sheet name="URBANIZAÇÃO" sheetId="1" r:id="rId1"/>
    <sheet name="Planilha2" sheetId="3" state="hidden" r:id="rId2"/>
  </sheets>
  <externalReferences>
    <externalReference r:id="rId3"/>
  </externalReferences>
  <definedNames>
    <definedName name="_xlnm.Print_Area" localSheetId="0">URBANIZAÇÃO!$A$1:$J$170</definedName>
    <definedName name="_xlnm.Print_Titles" localSheetId="0">URBANIZAÇÃO!$1:$13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30" i="1" l="1"/>
  <c r="I130" i="1" s="1"/>
  <c r="H21" i="1" l="1"/>
  <c r="I21" i="1" s="1"/>
  <c r="H15" i="1"/>
  <c r="H124" i="1"/>
  <c r="I124" i="1" s="1"/>
  <c r="O31" i="3"/>
  <c r="O25" i="3"/>
  <c r="O23" i="3"/>
  <c r="O22" i="3"/>
  <c r="O21" i="3"/>
  <c r="B21" i="3"/>
  <c r="C18" i="3"/>
  <c r="O24" i="3" s="1"/>
  <c r="O15" i="3"/>
  <c r="C10" i="3"/>
  <c r="O10" i="3" s="1"/>
  <c r="O9" i="3"/>
  <c r="O8" i="3"/>
  <c r="C7" i="3"/>
  <c r="O11" i="3" s="1"/>
  <c r="O6" i="3"/>
  <c r="O5" i="3"/>
  <c r="B5" i="3"/>
  <c r="B6" i="3" s="1"/>
  <c r="O17" i="3" s="1"/>
  <c r="O2" i="3"/>
  <c r="O1" i="3"/>
  <c r="D1" i="3"/>
  <c r="C9" i="3" s="1"/>
  <c r="O14" i="3" s="1"/>
  <c r="H158" i="1"/>
  <c r="I158" i="1" s="1"/>
  <c r="H157" i="1"/>
  <c r="I157" i="1" s="1"/>
  <c r="H155" i="1"/>
  <c r="I155" i="1" s="1"/>
  <c r="H154" i="1"/>
  <c r="I154" i="1" s="1"/>
  <c r="H153" i="1"/>
  <c r="I153" i="1" s="1"/>
  <c r="H152" i="1"/>
  <c r="I152" i="1" s="1"/>
  <c r="H150" i="1"/>
  <c r="I150" i="1" s="1"/>
  <c r="H149" i="1"/>
  <c r="I149" i="1" s="1"/>
  <c r="H147" i="1"/>
  <c r="I147" i="1" s="1"/>
  <c r="H146" i="1"/>
  <c r="I146" i="1" s="1"/>
  <c r="H145" i="1"/>
  <c r="I145" i="1" s="1"/>
  <c r="H144" i="1"/>
  <c r="I144" i="1" s="1"/>
  <c r="H143" i="1"/>
  <c r="I143" i="1" s="1"/>
  <c r="H141" i="1"/>
  <c r="I141" i="1" s="1"/>
  <c r="H140" i="1"/>
  <c r="I140" i="1" s="1"/>
  <c r="H139" i="1"/>
  <c r="I139" i="1" s="1"/>
  <c r="H138" i="1"/>
  <c r="I138" i="1" s="1"/>
  <c r="H137" i="1"/>
  <c r="I137" i="1" s="1"/>
  <c r="H136" i="1"/>
  <c r="I136" i="1" s="1"/>
  <c r="H135" i="1"/>
  <c r="I135" i="1" s="1"/>
  <c r="H134" i="1"/>
  <c r="I134" i="1" s="1"/>
  <c r="H133" i="1"/>
  <c r="I133" i="1" s="1"/>
  <c r="H132" i="1"/>
  <c r="I132" i="1" s="1"/>
  <c r="H131" i="1"/>
  <c r="I131" i="1" s="1"/>
  <c r="H129" i="1"/>
  <c r="I129" i="1" s="1"/>
  <c r="H127" i="1"/>
  <c r="I127" i="1" s="1"/>
  <c r="H126" i="1"/>
  <c r="I126" i="1" s="1"/>
  <c r="H123" i="1"/>
  <c r="I123" i="1" s="1"/>
  <c r="H122" i="1"/>
  <c r="I122" i="1" s="1"/>
  <c r="H121" i="1"/>
  <c r="I121" i="1" s="1"/>
  <c r="H120" i="1"/>
  <c r="I120" i="1" s="1"/>
  <c r="H119" i="1"/>
  <c r="I119" i="1" s="1"/>
  <c r="H118" i="1"/>
  <c r="I118" i="1" s="1"/>
  <c r="H117" i="1"/>
  <c r="I117" i="1" s="1"/>
  <c r="H115" i="1"/>
  <c r="I115" i="1" s="1"/>
  <c r="H114" i="1"/>
  <c r="I114" i="1" s="1"/>
  <c r="H112" i="1"/>
  <c r="I112" i="1" s="1"/>
  <c r="H111" i="1"/>
  <c r="I111" i="1" s="1"/>
  <c r="H110" i="1"/>
  <c r="I110" i="1" s="1"/>
  <c r="H109" i="1"/>
  <c r="I109" i="1" s="1"/>
  <c r="H108" i="1"/>
  <c r="I108" i="1" s="1"/>
  <c r="H107" i="1"/>
  <c r="I107" i="1" s="1"/>
  <c r="H105" i="1"/>
  <c r="I105" i="1" s="1"/>
  <c r="H104" i="1"/>
  <c r="I104" i="1" s="1"/>
  <c r="H102" i="1"/>
  <c r="I102" i="1" s="1"/>
  <c r="H101" i="1"/>
  <c r="I101" i="1" s="1"/>
  <c r="H100" i="1"/>
  <c r="I100" i="1" s="1"/>
  <c r="H98" i="1"/>
  <c r="I98" i="1" s="1"/>
  <c r="H95" i="1"/>
  <c r="F95" i="1"/>
  <c r="H94" i="1"/>
  <c r="I94" i="1" s="1"/>
  <c r="H93" i="1"/>
  <c r="I93" i="1" s="1"/>
  <c r="H91" i="1"/>
  <c r="F91" i="1"/>
  <c r="H90" i="1"/>
  <c r="F90" i="1"/>
  <c r="F89" i="1" s="1"/>
  <c r="H89" i="1"/>
  <c r="H87" i="1"/>
  <c r="I87" i="1" s="1"/>
  <c r="H86" i="1"/>
  <c r="I86" i="1" s="1"/>
  <c r="H85" i="1"/>
  <c r="I85" i="1" s="1"/>
  <c r="H84" i="1"/>
  <c r="I84" i="1" s="1"/>
  <c r="H83" i="1"/>
  <c r="I83" i="1" s="1"/>
  <c r="H81" i="1"/>
  <c r="I81" i="1" s="1"/>
  <c r="H80" i="1"/>
  <c r="I80" i="1" s="1"/>
  <c r="H79" i="1"/>
  <c r="I79" i="1" s="1"/>
  <c r="H78" i="1"/>
  <c r="F78" i="1"/>
  <c r="H76" i="1"/>
  <c r="I76" i="1" s="1"/>
  <c r="H74" i="1"/>
  <c r="I74" i="1" s="1"/>
  <c r="H72" i="1"/>
  <c r="I72" i="1" s="1"/>
  <c r="H70" i="1"/>
  <c r="I70" i="1" s="1"/>
  <c r="H69" i="1"/>
  <c r="I69" i="1" s="1"/>
  <c r="H67" i="1"/>
  <c r="I67" i="1" s="1"/>
  <c r="H64" i="1"/>
  <c r="I64" i="1" s="1"/>
  <c r="H63" i="1"/>
  <c r="I63" i="1" s="1"/>
  <c r="H61" i="1"/>
  <c r="I61" i="1" s="1"/>
  <c r="H60" i="1"/>
  <c r="I60" i="1" s="1"/>
  <c r="H58" i="1"/>
  <c r="I58" i="1" s="1"/>
  <c r="H56" i="1"/>
  <c r="F56" i="1"/>
  <c r="H53" i="1"/>
  <c r="F53" i="1"/>
  <c r="H52" i="1"/>
  <c r="I52" i="1" s="1"/>
  <c r="H50" i="1"/>
  <c r="I50" i="1" s="1"/>
  <c r="H48" i="1"/>
  <c r="I48" i="1" s="1"/>
  <c r="H45" i="1"/>
  <c r="I45" i="1" s="1"/>
  <c r="H43" i="1"/>
  <c r="I43" i="1" s="1"/>
  <c r="H42" i="1"/>
  <c r="I42" i="1" s="1"/>
  <c r="H41" i="1"/>
  <c r="I41" i="1" s="1"/>
  <c r="H39" i="1"/>
  <c r="I39" i="1" s="1"/>
  <c r="H38" i="1"/>
  <c r="I38" i="1" s="1"/>
  <c r="H37" i="1"/>
  <c r="I37" i="1" s="1"/>
  <c r="H34" i="1"/>
  <c r="I34" i="1" s="1"/>
  <c r="H33" i="1"/>
  <c r="I33" i="1" s="1"/>
  <c r="H32" i="1"/>
  <c r="I32" i="1" s="1"/>
  <c r="H30" i="1"/>
  <c r="F30" i="1"/>
  <c r="H29" i="1"/>
  <c r="I29" i="1" s="1"/>
  <c r="H27" i="1"/>
  <c r="F27" i="1"/>
  <c r="H26" i="1"/>
  <c r="I26" i="1" s="1"/>
  <c r="H25" i="1"/>
  <c r="I25" i="1" s="1"/>
  <c r="H24" i="1"/>
  <c r="I24" i="1" s="1"/>
  <c r="H22" i="1"/>
  <c r="I22" i="1" s="1"/>
  <c r="H20" i="1"/>
  <c r="I20" i="1" s="1"/>
  <c r="H19" i="1"/>
  <c r="I19" i="1" s="1"/>
  <c r="H17" i="1"/>
  <c r="I17" i="1" s="1"/>
  <c r="H16" i="1"/>
  <c r="I16" i="1" s="1"/>
  <c r="I15" i="1"/>
  <c r="J62" i="1" l="1"/>
  <c r="O12" i="3"/>
  <c r="J31" i="1"/>
  <c r="J148" i="1"/>
  <c r="I27" i="1"/>
  <c r="J23" i="1" s="1"/>
  <c r="J96" i="1"/>
  <c r="J142" i="1"/>
  <c r="I89" i="1"/>
  <c r="J14" i="1"/>
  <c r="I30" i="1"/>
  <c r="J28" i="1" s="1"/>
  <c r="I56" i="1"/>
  <c r="I91" i="1"/>
  <c r="I95" i="1"/>
  <c r="J116" i="1"/>
  <c r="J125" i="1"/>
  <c r="I90" i="1"/>
  <c r="J156" i="1"/>
  <c r="I53" i="1"/>
  <c r="I78" i="1"/>
  <c r="J128" i="1"/>
  <c r="J151" i="1"/>
  <c r="J18" i="1"/>
  <c r="O7" i="3"/>
  <c r="O16" i="3"/>
  <c r="C8" i="3"/>
  <c r="O13" i="3" s="1"/>
  <c r="B22" i="3"/>
  <c r="O32" i="3" s="1"/>
  <c r="O3" i="3"/>
  <c r="J65" i="1" l="1"/>
  <c r="J35" i="1"/>
  <c r="J160" i="1" s="1"/>
</calcChain>
</file>

<file path=xl/sharedStrings.xml><?xml version="1.0" encoding="utf-8"?>
<sst xmlns="http://schemas.openxmlformats.org/spreadsheetml/2006/main" count="627" uniqueCount="374">
  <si>
    <t>ITEM</t>
  </si>
  <si>
    <t>FONTE</t>
  </si>
  <si>
    <t>CÓDIGO</t>
  </si>
  <si>
    <t>DESCRIÇÃO</t>
  </si>
  <si>
    <t>UNID</t>
  </si>
  <si>
    <t>QTD.</t>
  </si>
  <si>
    <t>VALOR UNITÁRIO</t>
  </si>
  <si>
    <t>VALOR UNITÁRIO C/ BDI</t>
  </si>
  <si>
    <t>VALOR PARCIAL</t>
  </si>
  <si>
    <t>TOTAL</t>
  </si>
  <si>
    <t>SERVIÇOS PRELIMINARES</t>
  </si>
  <si>
    <t>1.1</t>
  </si>
  <si>
    <t>SEDOP</t>
  </si>
  <si>
    <t>010000</t>
  </si>
  <si>
    <t>Licenças e taxas da obra (acima de 500m2)</t>
  </si>
  <si>
    <t>cj</t>
  </si>
  <si>
    <t>1.2</t>
  </si>
  <si>
    <t>010009</t>
  </si>
  <si>
    <t>Locação da obra a trena</t>
  </si>
  <si>
    <t>m²</t>
  </si>
  <si>
    <t>1.3</t>
  </si>
  <si>
    <t>011340</t>
  </si>
  <si>
    <t>Placa de obra em lona com plotagem de gráfica</t>
  </si>
  <si>
    <t>ADMINISTRAÇÃO LOCAL DA OBRA</t>
  </si>
  <si>
    <t>2.1</t>
  </si>
  <si>
    <t>SINAPI</t>
  </si>
  <si>
    <t>Engenheiro Civil de Obra Junior com Encargos Complementares</t>
  </si>
  <si>
    <t>H</t>
  </si>
  <si>
    <t>2.2</t>
  </si>
  <si>
    <t>Mês</t>
  </si>
  <si>
    <t>2.3</t>
  </si>
  <si>
    <t>Vigia Noturno com Encargos Complementares</t>
  </si>
  <si>
    <t>MURO</t>
  </si>
  <si>
    <t>3.1</t>
  </si>
  <si>
    <t>Muro em alvenaria,rebocado e pintado 2 faces(h=2.50m)</t>
  </si>
  <si>
    <t>m</t>
  </si>
  <si>
    <t>3.2</t>
  </si>
  <si>
    <t>091500</t>
  </si>
  <si>
    <t>Portão em grade c/ chapa de ferro 3/16" - incl. ferragens e pintura antiferruginosa</t>
  </si>
  <si>
    <t>3.3</t>
  </si>
  <si>
    <t>Grade de ferro 1/2" (incl. pint. anti-corrosiva)</t>
  </si>
  <si>
    <t>3.4</t>
  </si>
  <si>
    <t>150491</t>
  </si>
  <si>
    <t>Esmalte sobre grade de ferro (superf. aparelhada)</t>
  </si>
  <si>
    <t>CALÇAMENTO EXTERNO</t>
  </si>
  <si>
    <t>4.1</t>
  </si>
  <si>
    <t>130492</t>
  </si>
  <si>
    <t>Calçada (incl.alicerce, baldrame e concreto c/ junta seca)</t>
  </si>
  <si>
    <t>4.2</t>
  </si>
  <si>
    <t>150207</t>
  </si>
  <si>
    <t>Acrílica para piso</t>
  </si>
  <si>
    <t>BICICLETÁRIO E PASSEIO DESCOBERTO</t>
  </si>
  <si>
    <t>5.1</t>
  </si>
  <si>
    <t>5.2</t>
  </si>
  <si>
    <t>5.3</t>
  </si>
  <si>
    <t>COMP 01</t>
  </si>
  <si>
    <t>Tubo aço galvanizado d=1 1/2" p/bicicletário, dimensão: h=75cm, L=75cm, pintado c/ tinta esmalte</t>
  </si>
  <si>
    <t>UN</t>
  </si>
  <si>
    <t>PASSARELA COBERTA</t>
  </si>
  <si>
    <t>6.1</t>
  </si>
  <si>
    <t>MOVIMENTO DE TERRA</t>
  </si>
  <si>
    <t>6.1.1</t>
  </si>
  <si>
    <t>Aterro incluindo carga, descarga, transporte e apiloamento</t>
  </si>
  <si>
    <t>m³</t>
  </si>
  <si>
    <t>6.1.2</t>
  </si>
  <si>
    <t>030010</t>
  </si>
  <si>
    <t>Escavação manual ate 1.50m de profundidade</t>
  </si>
  <si>
    <t>6.1.3</t>
  </si>
  <si>
    <t>030254</t>
  </si>
  <si>
    <t>Reaterro compactado</t>
  </si>
  <si>
    <t>6.2</t>
  </si>
  <si>
    <t>FUNDAÇÕES</t>
  </si>
  <si>
    <t>040284</t>
  </si>
  <si>
    <t>Baldrame em concreto armado c/ cinta de amarração (incl. Forma)</t>
  </si>
  <si>
    <t>040283</t>
  </si>
  <si>
    <t>Bloco em concreto armado p/ fundação (incl. forma)</t>
  </si>
  <si>
    <t>Lastro de concreto magro c/ seixo</t>
  </si>
  <si>
    <t>6.3</t>
  </si>
  <si>
    <t>ESTRUTURA (PILARES E VIGAS)</t>
  </si>
  <si>
    <t>6.3.1</t>
  </si>
  <si>
    <t>050766</t>
  </si>
  <si>
    <t>Concreto armado fck=25MPA c/ forma mad. branca (incl. lançamento e adensamento)</t>
  </si>
  <si>
    <t>6.4</t>
  </si>
  <si>
    <t>COBERTURA</t>
  </si>
  <si>
    <t>6.4.1</t>
  </si>
  <si>
    <t>ESTRUTURA</t>
  </si>
  <si>
    <t>6.4.1.1</t>
  </si>
  <si>
    <t>071360</t>
  </si>
  <si>
    <t>Estrutura metálica p/ cobertura - (Incl. pintura anti-corrosiva)</t>
  </si>
  <si>
    <t>kg</t>
  </si>
  <si>
    <t>6.4.2</t>
  </si>
  <si>
    <t>TELHAMENTO</t>
  </si>
  <si>
    <t>6.4.2.1</t>
  </si>
  <si>
    <t>Cobertura - telha aluminio trapezoidal e= 0,5mm</t>
  </si>
  <si>
    <t>6.5</t>
  </si>
  <si>
    <t>PISOS</t>
  </si>
  <si>
    <t>6.5.1</t>
  </si>
  <si>
    <t>130507</t>
  </si>
  <si>
    <t>Camada impermeabilizadora e=10cm c/ seixo</t>
  </si>
  <si>
    <t>6.5.2</t>
  </si>
  <si>
    <t>130626</t>
  </si>
  <si>
    <t>Piso de alta resistência e=8mm c/ resina incl. camada regularizadora</t>
  </si>
  <si>
    <t>6.6</t>
  </si>
  <si>
    <t>PINTURA</t>
  </si>
  <si>
    <t>6.6.1</t>
  </si>
  <si>
    <t>ESMALTE</t>
  </si>
  <si>
    <t>6.6.1.1</t>
  </si>
  <si>
    <t>150302</t>
  </si>
  <si>
    <t>Esmalte s/ ferro (superf. lisa)</t>
  </si>
  <si>
    <t>6.6.2</t>
  </si>
  <si>
    <t>ACRÍLICA</t>
  </si>
  <si>
    <t>6.6.2.1</t>
  </si>
  <si>
    <t>Acrílica fosca int./ext. c/massa e selador - 3 demãos</t>
  </si>
  <si>
    <t>6.7</t>
  </si>
  <si>
    <t>INSTALAÇÕES ELÉTRICAS</t>
  </si>
  <si>
    <t>6.7.1</t>
  </si>
  <si>
    <t>170081</t>
  </si>
  <si>
    <t>Ponto de luz / força (c/tubul., cx. e fiaçao) ate 200W</t>
  </si>
  <si>
    <t>PT</t>
  </si>
  <si>
    <t>6.7.2</t>
  </si>
  <si>
    <t>171531</t>
  </si>
  <si>
    <t>Luminária de sobrepor com aletas e 2 lâmpadas de Led de 10W</t>
  </si>
  <si>
    <t>ACESSIBILIDADE</t>
  </si>
  <si>
    <t>7.1</t>
  </si>
  <si>
    <t>7.2</t>
  </si>
  <si>
    <t>COMP 02</t>
  </si>
  <si>
    <t>Mapa tátil em acrílico medindo 70 x 50cm, com suporte em chapa galvanizada revestida com alucobond h=1,00m, padrão Caixa Econômica Federal</t>
  </si>
  <si>
    <t>8.1</t>
  </si>
  <si>
    <t>8.1.1</t>
  </si>
  <si>
    <t>8.2</t>
  </si>
  <si>
    <t>8.2.1</t>
  </si>
  <si>
    <t>040285</t>
  </si>
  <si>
    <t>Baldrame em conc.simples c/seixo incl.forma mad.br</t>
  </si>
  <si>
    <t>8.2.2</t>
  </si>
  <si>
    <t>Impermeabilização asfáltica para concreto e alvenaria (3 demãos)</t>
  </si>
  <si>
    <t>8.3</t>
  </si>
  <si>
    <t>8.3.1</t>
  </si>
  <si>
    <t>8.4</t>
  </si>
  <si>
    <t>PAREDES E PAINÉIS</t>
  </si>
  <si>
    <t>8.4.1</t>
  </si>
  <si>
    <t>060045</t>
  </si>
  <si>
    <t>Alvenaria tijolo de barro a singelo</t>
  </si>
  <si>
    <t>8.5</t>
  </si>
  <si>
    <t>ESQUADRIAS</t>
  </si>
  <si>
    <t>8.5.1</t>
  </si>
  <si>
    <t>8.6</t>
  </si>
  <si>
    <t>REVESTIMENTO</t>
  </si>
  <si>
    <t>8.6.1</t>
  </si>
  <si>
    <t>110143</t>
  </si>
  <si>
    <t>Chapisco de cimento e areia no traço 1:3</t>
  </si>
  <si>
    <t>8.6.2</t>
  </si>
  <si>
    <t>110762</t>
  </si>
  <si>
    <t>Emboço com argamassa 1:6:Adit. Plast.</t>
  </si>
  <si>
    <t>8.6.3</t>
  </si>
  <si>
    <t>110763</t>
  </si>
  <si>
    <t>Reboco com argamassa 1:6:Adit. Plast.</t>
  </si>
  <si>
    <t>8.6.4</t>
  </si>
  <si>
    <t>110644</t>
  </si>
  <si>
    <t>Revestimento Cerâmico Padrão Médio</t>
  </si>
  <si>
    <t>8.7</t>
  </si>
  <si>
    <t>8.7.1</t>
  </si>
  <si>
    <t>8.7.2</t>
  </si>
  <si>
    <t>8.7.3</t>
  </si>
  <si>
    <t>130110</t>
  </si>
  <si>
    <t>Camada regularizadora no traço 1:4</t>
  </si>
  <si>
    <t>8.7.4</t>
  </si>
  <si>
    <t>131026</t>
  </si>
  <si>
    <t>Cerâmica anti-derrapante</t>
  </si>
  <si>
    <t>8.7.5</t>
  </si>
  <si>
    <t>120733</t>
  </si>
  <si>
    <t>Soleira e Peitoril em granito (preto) c/ rebaixo e=3cm</t>
  </si>
  <si>
    <t>8.8</t>
  </si>
  <si>
    <t>8.8.1</t>
  </si>
  <si>
    <t>150180</t>
  </si>
  <si>
    <t>Acrilica fosca int. e ext. sem massa c/ selador</t>
  </si>
  <si>
    <t>8.8.2</t>
  </si>
  <si>
    <t>150586</t>
  </si>
  <si>
    <t>Emassamento de parede c/ massa acrilica</t>
  </si>
  <si>
    <t>8.8.3</t>
  </si>
  <si>
    <t xml:space="preserve">Acrílica para piso </t>
  </si>
  <si>
    <t>8.9</t>
  </si>
  <si>
    <t>8.9.1</t>
  </si>
  <si>
    <t>8.9.2</t>
  </si>
  <si>
    <t>8.9.3</t>
  </si>
  <si>
    <t>170332</t>
  </si>
  <si>
    <t>Interruptor 1 tecla simples (s/fiaçao)</t>
  </si>
  <si>
    <t>9.1</t>
  </si>
  <si>
    <t>QUADROS E CAIXAS</t>
  </si>
  <si>
    <t>9.1.1</t>
  </si>
  <si>
    <t>9.2</t>
  </si>
  <si>
    <t>DISJUNTORES</t>
  </si>
  <si>
    <t>9.2.1</t>
  </si>
  <si>
    <t>Disjuntor 3P - 10 a 50A - PADRÃO DIN</t>
  </si>
  <si>
    <t>un</t>
  </si>
  <si>
    <t>9.2.2</t>
  </si>
  <si>
    <t>9.2.3</t>
  </si>
  <si>
    <t>Disjuntor 3P - 63 a 100A - PADRÃO DIN</t>
  </si>
  <si>
    <t>9.3</t>
  </si>
  <si>
    <t>ELETRODUTOS,CONDULETES E CALHAS</t>
  </si>
  <si>
    <t>9.3.1</t>
  </si>
  <si>
    <t>Eletroduto PVC Rígido de 2"</t>
  </si>
  <si>
    <t>9.3.2</t>
  </si>
  <si>
    <t>Eletroduto PVC Rígido de 3"</t>
  </si>
  <si>
    <t>9.4</t>
  </si>
  <si>
    <t>CABOS</t>
  </si>
  <si>
    <t>9.4.1</t>
  </si>
  <si>
    <t>Cabo de cobre  10mm2 - 1 KV</t>
  </si>
  <si>
    <t>M</t>
  </si>
  <si>
    <t>9.4.2</t>
  </si>
  <si>
    <t>Cabo de cobre  16mm2 - 1 KV</t>
  </si>
  <si>
    <t>9.4.3</t>
  </si>
  <si>
    <t>Cabo de cobre 25mm2 - 1KV</t>
  </si>
  <si>
    <t>9.4.4</t>
  </si>
  <si>
    <t>Cabo de cobre 35mm2 - 1 KV</t>
  </si>
  <si>
    <t>9.4.5</t>
  </si>
  <si>
    <t>Cabo de cobre 70mm2 - 1 KV</t>
  </si>
  <si>
    <t>9.4.6</t>
  </si>
  <si>
    <t xml:space="preserve"> Cabo de cobre 120 mm² - 1 KV</t>
  </si>
  <si>
    <t>Cabo de cobre nú 35mm²</t>
  </si>
  <si>
    <t>Cabo de cobre nú 50mm²</t>
  </si>
  <si>
    <t>9.5</t>
  </si>
  <si>
    <t>ALIMENTAÇÃO, MEDIÇÃO, PROTEÇÃO E MOTORES</t>
  </si>
  <si>
    <t>9.5.1</t>
  </si>
  <si>
    <t>9.5.2</t>
  </si>
  <si>
    <t>Pára-Raio latao cromado tipo Franklin (s/acess.)</t>
  </si>
  <si>
    <t>Mureta de mediçao em alv.c/laje em conc. (c=2.20/ l=0.50/ h=2.0m) - P/ QGBT</t>
  </si>
  <si>
    <t>Suporte isolado c/ braçadeira p/ para raio</t>
  </si>
  <si>
    <t>SPDA</t>
  </si>
  <si>
    <t>Eletroduto PVC Rígido de 3/4"</t>
  </si>
  <si>
    <t>171470</t>
  </si>
  <si>
    <t>Caixa ZB - inspeção c/ tampa de aço</t>
  </si>
  <si>
    <t>171165</t>
  </si>
  <si>
    <t>Haste de Aço cobreada 5/8"x3,0m c/ conector</t>
  </si>
  <si>
    <t>170378</t>
  </si>
  <si>
    <t>171065</t>
  </si>
  <si>
    <t>COMP 03</t>
  </si>
  <si>
    <t>Terminal aéreo em latão (captor), com conector e fixação horizontal 5/16"x350mm, fixado sobre telha termoacústica</t>
  </si>
  <si>
    <t>INSTALAÇÕES DE LÓGICA</t>
  </si>
  <si>
    <t>10.1</t>
  </si>
  <si>
    <t>Eletrocalha de metal curve "U"perf. 50x50 - 3m</t>
  </si>
  <si>
    <t>10.2</t>
  </si>
  <si>
    <t>171180</t>
  </si>
  <si>
    <t>Cabo UTP par trançado 04P 24 AWG Cat 6e</t>
  </si>
  <si>
    <t>10.3</t>
  </si>
  <si>
    <t>10.4</t>
  </si>
  <si>
    <t>10.5</t>
  </si>
  <si>
    <t>10.6</t>
  </si>
  <si>
    <t>INSTALAÇÕES DE ÁGUA FRIA</t>
  </si>
  <si>
    <t>11.1</t>
  </si>
  <si>
    <t>Automático de nível inferior e superior (c/ eletroduto e fiação)</t>
  </si>
  <si>
    <t>CJ</t>
  </si>
  <si>
    <t>11.2</t>
  </si>
  <si>
    <t>Ponto de água (incl. tubos e conexões)</t>
  </si>
  <si>
    <t>Registro de gaveta   1" - Bruto</t>
  </si>
  <si>
    <t>Registro de gaveta s/ canopla -  1/2"</t>
  </si>
  <si>
    <t>Reservatório em polietileno de 5.000 L</t>
  </si>
  <si>
    <t>Tubo em PVC - JS - 20mm (c/ rasgo na alvenaria)-LH</t>
  </si>
  <si>
    <t>Tubo em PVC - JS - 25mm (c/ rasgo na alvenaria)-LH</t>
  </si>
  <si>
    <t>Tubo em PVC - JS - 32mm (c/ rasgo na alvenaria)-LH</t>
  </si>
  <si>
    <t>Tubo em PVC - JS - 40mm (c/ rasgo na alvenaria)-LH</t>
  </si>
  <si>
    <t>Tubo em PVC - JS - 50mm (c/ rasgo na alvenaria)-LH</t>
  </si>
  <si>
    <t>Torre em conc.armado p/ cx.d'agua h=6,0m-base 3.0x3.0m</t>
  </si>
  <si>
    <t>Torneira cromada de 1/2" p/ jardim</t>
  </si>
  <si>
    <t>INSTALAÇÕES DE ESGOTO</t>
  </si>
  <si>
    <t>12.1</t>
  </si>
  <si>
    <t>Caixa em alvenaria de  50x50x50cm c/ tpo. concreto</t>
  </si>
  <si>
    <t>12.2</t>
  </si>
  <si>
    <t>Filtro anaerobico conc.arm. d=1.4m p=1.8m</t>
  </si>
  <si>
    <t>12.3</t>
  </si>
  <si>
    <t>12.4</t>
  </si>
  <si>
    <t>12.5</t>
  </si>
  <si>
    <t>Tubo em PVC -  100mm (LS)</t>
  </si>
  <si>
    <t>12.6</t>
  </si>
  <si>
    <t>INSTALAÇÕES DE ÁGUAS PLUVIAIS</t>
  </si>
  <si>
    <t>Caixa em alvenaria de  80x80x80cm c/ tpo. concreto</t>
  </si>
  <si>
    <t>Tubo em PVC -  150mm (LS)</t>
  </si>
  <si>
    <t>URBANIZAÇÃO</t>
  </si>
  <si>
    <t>13.1</t>
  </si>
  <si>
    <t>260662</t>
  </si>
  <si>
    <t>Blokret sextavado e=10cm (incl. colchao de areia e rejuntamento)</t>
  </si>
  <si>
    <t>13.2</t>
  </si>
  <si>
    <t>260188</t>
  </si>
  <si>
    <t>Mastro em fo.go. sobre base de concreto - 3 um (det.22)</t>
  </si>
  <si>
    <t>13.3</t>
  </si>
  <si>
    <t>260519</t>
  </si>
  <si>
    <t>Meio-fio em concreto nas dimensões 0,15m x 0,12m sem lâmina d'água</t>
  </si>
  <si>
    <t>13.4</t>
  </si>
  <si>
    <t>260168</t>
  </si>
  <si>
    <t>Plantio de grama (incl. terra preta)</t>
  </si>
  <si>
    <t>SERVIÇOS FINAIS</t>
  </si>
  <si>
    <t>14.1</t>
  </si>
  <si>
    <t>250532</t>
  </si>
  <si>
    <t>Banco em concreto c/2 mod.2,75x0,4m (det.12)</t>
  </si>
  <si>
    <t>14.2</t>
  </si>
  <si>
    <t>241318</t>
  </si>
  <si>
    <t>Placa de inauguração em aço inox/letras bx. relevo- (40 x 30cm)</t>
  </si>
  <si>
    <t>Total do Orçamento</t>
  </si>
  <si>
    <t>13.5</t>
  </si>
  <si>
    <t>15.1</t>
  </si>
  <si>
    <t>16.1</t>
  </si>
  <si>
    <t>16.2</t>
  </si>
  <si>
    <t>Alvenaria</t>
  </si>
  <si>
    <t>Movimentação de terra</t>
  </si>
  <si>
    <t>portas</t>
  </si>
  <si>
    <t>Reaterro</t>
  </si>
  <si>
    <t>Janelas</t>
  </si>
  <si>
    <t>Calçada</t>
  </si>
  <si>
    <t>piso</t>
  </si>
  <si>
    <t>Divisórias</t>
  </si>
  <si>
    <t>Forro</t>
  </si>
  <si>
    <t>Telhado</t>
  </si>
  <si>
    <t>Revestimento cerâmico</t>
  </si>
  <si>
    <t>impermeabilização</t>
  </si>
  <si>
    <t>reboco</t>
  </si>
  <si>
    <t>portas em madeira</t>
  </si>
  <si>
    <t>Chapisco</t>
  </si>
  <si>
    <t>Revestimento banheiro</t>
  </si>
  <si>
    <t>soleira</t>
  </si>
  <si>
    <t>Revestimento geral</t>
  </si>
  <si>
    <t>Revestimento total</t>
  </si>
  <si>
    <t>Baldrame</t>
  </si>
  <si>
    <t>Fundação</t>
  </si>
  <si>
    <t>Pilares</t>
  </si>
  <si>
    <t>Piso</t>
  </si>
  <si>
    <t>Vigas</t>
  </si>
  <si>
    <t>forro</t>
  </si>
  <si>
    <t>Impermeabilização</t>
  </si>
  <si>
    <t>Fase</t>
  </si>
  <si>
    <t>Neutro</t>
  </si>
  <si>
    <t>Terra</t>
  </si>
  <si>
    <t>Pilares e vigas</t>
  </si>
  <si>
    <t>Retorno</t>
  </si>
  <si>
    <t>Eletroduto</t>
  </si>
  <si>
    <t>3/4"</t>
  </si>
  <si>
    <t>lastro</t>
  </si>
  <si>
    <t>pontos de iluminação</t>
  </si>
  <si>
    <t>Luminária</t>
  </si>
  <si>
    <t>interruptor 1 tecla</t>
  </si>
  <si>
    <t>tomada</t>
  </si>
  <si>
    <t>cabo de cobre 1,5</t>
  </si>
  <si>
    <t>cabo de cobre 2,5</t>
  </si>
  <si>
    <t>10.7</t>
  </si>
  <si>
    <t>10.8</t>
  </si>
  <si>
    <t>12.7</t>
  </si>
  <si>
    <t>12.8</t>
  </si>
  <si>
    <t>12.9</t>
  </si>
  <si>
    <t>12.10</t>
  </si>
  <si>
    <t>12.11</t>
  </si>
  <si>
    <t>12.12</t>
  </si>
  <si>
    <t>15.2</t>
  </si>
  <si>
    <t>15.3</t>
  </si>
  <si>
    <t>15.4</t>
  </si>
  <si>
    <t>PROPRIA</t>
  </si>
  <si>
    <t>ORÇAMENTO SINTÉTICO - URBANIZAÇÃO</t>
  </si>
  <si>
    <t>Mestre de Obras com Encargos Complementares</t>
  </si>
  <si>
    <t>2.4</t>
  </si>
  <si>
    <t>Almoxarife com Encargos Complementares</t>
  </si>
  <si>
    <t>PisoTátil direcional na cor amarelo 25x25 premoldado (16 unidades)</t>
  </si>
  <si>
    <t>ABRIGO DE LIXO</t>
  </si>
  <si>
    <t>Fossa septica em concreto armado - cap=100 pessoas</t>
  </si>
  <si>
    <t>Sumidouro em alvenaria c/ tpo.em concreto - cap=100 pessoas</t>
  </si>
  <si>
    <t>Bomba Centrífuga 1 CV (suc.,rec.,barrilete.,col.distribuiçao)</t>
  </si>
  <si>
    <t>Subestação aérea c/ transformador 150 KVA (incl.poste, acessorios e cabine de mediçao)</t>
  </si>
  <si>
    <t>Disjuntor 3P - 300A</t>
  </si>
  <si>
    <t>Centro de distribuição p/ 70 disjuntores (c/ barramento) - P/ QGBT</t>
  </si>
  <si>
    <t>ENGENHEIRA CIVIL</t>
  </si>
  <si>
    <t>ESTADO DO PARÁ</t>
  </si>
  <si>
    <t>PREFEITURA MUNICIPAL DE IPIXUNA DO PARÁ</t>
  </si>
  <si>
    <t xml:space="preserve"> GABINETE DO PREFEITO</t>
  </si>
  <si>
    <t>OBRA: CONSTRUÇÃO DE ESCOLA DE 12 SALAS DE AULA NO DISTRITO DE NOVO HORIZONTE</t>
  </si>
  <si>
    <t>DATA: MAIO DE 2022</t>
  </si>
  <si>
    <t>REFERÊNCIA DE PREÇO: SEDOP/MAI. 2022 E SINAPI/ABR. 2022 (DESONERADO)</t>
  </si>
  <si>
    <t>BDI = 28,82%</t>
  </si>
  <si>
    <t>ALICE CATARINA OLIVEIRA DE MORAIS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</si>
</sst>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0.0"/>
    <numFmt numFmtId="165" formatCode="_(* #,##0.00_);_(* \(#,##0.00\);_(* \-??_);_(@_)"/>
    <numFmt numFmtId="166" formatCode="000000"/>
    <numFmt numFmtId="167" formatCode="yy\.m\.d;@"/>
    <numFmt numFmtId="168" formatCode="&quot;R$&quot;\ #,##0.00"/>
  </numFmts>
  <fonts count="16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b/>
      <sz val="9"/>
      <color rgb="FF000000"/>
      <name val="Times New Roman"/>
      <family val="1"/>
    </font>
    <font>
      <sz val="9"/>
      <color rgb="FF000000"/>
      <name val="Times New Roman"/>
      <family val="1"/>
    </font>
    <font>
      <b/>
      <sz val="9"/>
      <color rgb="FFFF0000"/>
      <name val="Times New Roman"/>
      <family val="1"/>
    </font>
    <font>
      <sz val="10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auto="1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3" fillId="0" borderId="0"/>
    <xf numFmtId="43" fontId="2" fillId="0" borderId="0" applyFont="0" applyFill="0" applyBorder="0" applyAlignment="0" applyProtection="0"/>
    <xf numFmtId="0" fontId="1" fillId="0" borderId="0"/>
  </cellStyleXfs>
  <cellXfs count="145">
    <xf numFmtId="0" fontId="0" fillId="0" borderId="0" xfId="0"/>
    <xf numFmtId="0" fontId="0" fillId="0" borderId="0" xfId="0" applyFill="1"/>
    <xf numFmtId="0" fontId="0" fillId="0" borderId="0" xfId="0" applyAlignment="1">
      <alignment horizontal="center" vertical="center"/>
    </xf>
    <xf numFmtId="4" fontId="0" fillId="0" borderId="0" xfId="0" applyNumberFormat="1"/>
    <xf numFmtId="0" fontId="2" fillId="0" borderId="0" xfId="0" applyFont="1" applyFill="1"/>
    <xf numFmtId="0" fontId="7" fillId="2" borderId="0" xfId="4" applyFont="1" applyFill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3" borderId="3" xfId="0" applyFont="1" applyFill="1" applyBorder="1" applyAlignment="1" applyProtection="1">
      <alignment horizontal="center" vertical="center"/>
      <protection hidden="1"/>
    </xf>
    <xf numFmtId="4" fontId="8" fillId="2" borderId="3" xfId="1" applyNumberFormat="1" applyFont="1" applyFill="1" applyBorder="1" applyAlignment="1" applyProtection="1">
      <alignment horizontal="center" vertical="center"/>
      <protection hidden="1"/>
    </xf>
    <xf numFmtId="4" fontId="8" fillId="3" borderId="3" xfId="1" applyNumberFormat="1" applyFont="1" applyFill="1" applyBorder="1" applyAlignment="1" applyProtection="1">
      <alignment horizontal="center" vertical="center" wrapText="1"/>
      <protection hidden="1"/>
    </xf>
    <xf numFmtId="4" fontId="8" fillId="3" borderId="3" xfId="1" applyNumberFormat="1" applyFont="1" applyFill="1" applyBorder="1" applyAlignment="1" applyProtection="1">
      <alignment horizontal="center" vertical="center"/>
      <protection hidden="1"/>
    </xf>
    <xf numFmtId="0" fontId="8" fillId="2" borderId="9" xfId="0" applyFont="1" applyFill="1" applyBorder="1" applyAlignment="1">
      <alignment horizontal="center" vertical="center"/>
    </xf>
    <xf numFmtId="49" fontId="9" fillId="2" borderId="9" xfId="0" applyNumberFormat="1" applyFont="1" applyFill="1" applyBorder="1" applyAlignment="1">
      <alignment horizontal="center" vertical="center"/>
    </xf>
    <xf numFmtId="0" fontId="8" fillId="2" borderId="9" xfId="0" applyFont="1" applyFill="1" applyBorder="1" applyAlignment="1" applyProtection="1">
      <alignment horizontal="left" vertical="center" wrapText="1"/>
      <protection locked="0"/>
    </xf>
    <xf numFmtId="0" fontId="8" fillId="2" borderId="9" xfId="0" applyFont="1" applyFill="1" applyBorder="1" applyAlignment="1" applyProtection="1">
      <alignment horizontal="center" vertical="center" wrapText="1"/>
      <protection locked="0"/>
    </xf>
    <xf numFmtId="4" fontId="8" fillId="2" borderId="9" xfId="0" applyNumberFormat="1" applyFont="1" applyFill="1" applyBorder="1" applyAlignment="1" applyProtection="1">
      <alignment horizontal="center" vertical="center" wrapText="1"/>
      <protection locked="0"/>
    </xf>
    <xf numFmtId="4" fontId="8" fillId="2" borderId="9" xfId="0" applyNumberFormat="1" applyFont="1" applyFill="1" applyBorder="1" applyAlignment="1" applyProtection="1">
      <alignment horizontal="left" vertical="center" wrapText="1"/>
      <protection locked="0"/>
    </xf>
    <xf numFmtId="4" fontId="9" fillId="2" borderId="9" xfId="0" applyNumberFormat="1" applyFont="1" applyFill="1" applyBorder="1" applyAlignment="1">
      <alignment horizontal="right" vertical="center" shrinkToFit="1"/>
    </xf>
    <xf numFmtId="4" fontId="9" fillId="2" borderId="9" xfId="1" applyNumberFormat="1" applyFont="1" applyFill="1" applyBorder="1" applyAlignment="1" applyProtection="1">
      <alignment horizontal="right" vertical="center" wrapText="1"/>
      <protection hidden="1"/>
    </xf>
    <xf numFmtId="168" fontId="8" fillId="2" borderId="9" xfId="0" applyNumberFormat="1" applyFont="1" applyFill="1" applyBorder="1" applyAlignment="1" applyProtection="1">
      <alignment horizontal="right" vertical="center" wrapText="1"/>
      <protection locked="0"/>
    </xf>
    <xf numFmtId="164" fontId="9" fillId="2" borderId="4" xfId="0" applyNumberFormat="1" applyFont="1" applyFill="1" applyBorder="1" applyAlignment="1">
      <alignment horizontal="center" vertical="top" shrinkToFit="1"/>
    </xf>
    <xf numFmtId="166" fontId="9" fillId="2" borderId="4" xfId="0" applyNumberFormat="1" applyFont="1" applyFill="1" applyBorder="1" applyAlignment="1">
      <alignment horizontal="center" vertical="center" shrinkToFit="1"/>
    </xf>
    <xf numFmtId="49" fontId="9" fillId="2" borderId="4" xfId="2" applyNumberFormat="1" applyFont="1" applyFill="1" applyBorder="1" applyAlignment="1">
      <alignment horizontal="left" vertical="center" wrapText="1"/>
    </xf>
    <xf numFmtId="49" fontId="9" fillId="2" borderId="4" xfId="2" applyNumberFormat="1" applyFont="1" applyFill="1" applyBorder="1" applyAlignment="1">
      <alignment horizontal="center" vertical="center" wrapText="1"/>
    </xf>
    <xf numFmtId="4" fontId="9" fillId="2" borderId="4" xfId="1" applyNumberFormat="1" applyFont="1" applyFill="1" applyBorder="1" applyAlignment="1" applyProtection="1">
      <alignment horizontal="right" vertical="center" wrapText="1"/>
      <protection locked="0"/>
    </xf>
    <xf numFmtId="4" fontId="9" fillId="2" borderId="4" xfId="1" applyNumberFormat="1" applyFont="1" applyFill="1" applyBorder="1" applyAlignment="1" applyProtection="1">
      <alignment vertical="center" wrapText="1"/>
      <protection locked="0"/>
    </xf>
    <xf numFmtId="4" fontId="9" fillId="2" borderId="4" xfId="0" applyNumberFormat="1" applyFont="1" applyFill="1" applyBorder="1" applyAlignment="1">
      <alignment horizontal="right" vertical="center" shrinkToFit="1"/>
    </xf>
    <xf numFmtId="4" fontId="9" fillId="2" borderId="4" xfId="1" applyNumberFormat="1" applyFont="1" applyFill="1" applyBorder="1" applyAlignment="1" applyProtection="1">
      <alignment horizontal="right" vertical="center" wrapText="1"/>
      <protection hidden="1"/>
    </xf>
    <xf numFmtId="168" fontId="10" fillId="2" borderId="4" xfId="0" applyNumberFormat="1" applyFont="1" applyFill="1" applyBorder="1" applyAlignment="1">
      <alignment horizontal="left" wrapText="1"/>
    </xf>
    <xf numFmtId="0" fontId="9" fillId="2" borderId="4" xfId="0" applyFont="1" applyFill="1" applyBorder="1" applyAlignment="1">
      <alignment horizontal="center" vertical="center"/>
    </xf>
    <xf numFmtId="4" fontId="9" fillId="2" borderId="4" xfId="0" applyNumberFormat="1" applyFont="1" applyFill="1" applyBorder="1" applyAlignment="1">
      <alignment horizontal="right" vertical="center" wrapText="1"/>
    </xf>
    <xf numFmtId="168" fontId="9" fillId="2" borderId="4" xfId="0" applyNumberFormat="1" applyFont="1" applyFill="1" applyBorder="1" applyAlignment="1">
      <alignment horizontal="right" vertical="center"/>
    </xf>
    <xf numFmtId="0" fontId="8" fillId="2" borderId="4" xfId="0" applyFont="1" applyFill="1" applyBorder="1" applyAlignment="1">
      <alignment horizontal="center" vertical="center"/>
    </xf>
    <xf numFmtId="49" fontId="9" fillId="2" borderId="4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 applyProtection="1">
      <alignment vertical="center" wrapText="1"/>
      <protection locked="0"/>
    </xf>
    <xf numFmtId="0" fontId="8" fillId="2" borderId="4" xfId="0" applyFont="1" applyFill="1" applyBorder="1" applyAlignment="1" applyProtection="1">
      <alignment horizontal="center" vertical="center" wrapText="1"/>
      <protection locked="0"/>
    </xf>
    <xf numFmtId="4" fontId="8" fillId="2" borderId="4" xfId="0" applyNumberFormat="1" applyFont="1" applyFill="1" applyBorder="1" applyAlignment="1" applyProtection="1">
      <alignment vertical="center" wrapText="1"/>
      <protection locked="0"/>
    </xf>
    <xf numFmtId="168" fontId="8" fillId="2" borderId="4" xfId="0" applyNumberFormat="1" applyFont="1" applyFill="1" applyBorder="1" applyAlignment="1" applyProtection="1">
      <alignment horizontal="right" vertical="center" wrapText="1"/>
      <protection locked="0"/>
    </xf>
    <xf numFmtId="164" fontId="9" fillId="2" borderId="4" xfId="0" applyNumberFormat="1" applyFont="1" applyFill="1" applyBorder="1" applyAlignment="1">
      <alignment horizontal="center" vertical="center" shrinkToFit="1"/>
    </xf>
    <xf numFmtId="166" fontId="9" fillId="2" borderId="10" xfId="0" applyNumberFormat="1" applyFont="1" applyFill="1" applyBorder="1" applyAlignment="1">
      <alignment horizontal="center" vertical="center" shrinkToFit="1"/>
    </xf>
    <xf numFmtId="0" fontId="9" fillId="2" borderId="11" xfId="0" applyFont="1" applyFill="1" applyBorder="1" applyAlignment="1">
      <alignment horizontal="center" vertical="center"/>
    </xf>
    <xf numFmtId="49" fontId="9" fillId="2" borderId="11" xfId="2" applyNumberFormat="1" applyFont="1" applyFill="1" applyBorder="1" applyAlignment="1">
      <alignment horizontal="left" vertical="center" wrapText="1"/>
    </xf>
    <xf numFmtId="4" fontId="9" fillId="2" borderId="12" xfId="0" applyNumberFormat="1" applyFont="1" applyFill="1" applyBorder="1" applyAlignment="1">
      <alignment horizontal="right" vertical="center" wrapText="1"/>
    </xf>
    <xf numFmtId="0" fontId="9" fillId="2" borderId="4" xfId="0" applyFont="1" applyFill="1" applyBorder="1" applyAlignment="1" applyProtection="1">
      <alignment horizontal="center" vertical="center" wrapText="1"/>
      <protection hidden="1"/>
    </xf>
    <xf numFmtId="0" fontId="9" fillId="2" borderId="4" xfId="0" applyFont="1" applyFill="1" applyBorder="1" applyAlignment="1" applyProtection="1">
      <alignment horizontal="left" vertical="center" wrapText="1"/>
      <protection locked="0"/>
    </xf>
    <xf numFmtId="0" fontId="9" fillId="2" borderId="4" xfId="0" applyFont="1" applyFill="1" applyBorder="1" applyAlignment="1" applyProtection="1">
      <alignment horizontal="center" vertical="center" wrapText="1"/>
      <protection locked="0"/>
    </xf>
    <xf numFmtId="168" fontId="9" fillId="2" borderId="4" xfId="0" applyNumberFormat="1" applyFont="1" applyFill="1" applyBorder="1" applyAlignment="1" applyProtection="1">
      <alignment horizontal="right" vertical="center" wrapText="1"/>
      <protection locked="0"/>
    </xf>
    <xf numFmtId="4" fontId="9" fillId="2" borderId="4" xfId="2" applyNumberFormat="1" applyFont="1" applyFill="1" applyBorder="1" applyAlignment="1">
      <alignment horizontal="right" vertical="center" wrapText="1"/>
    </xf>
    <xf numFmtId="168" fontId="9" fillId="2" borderId="4" xfId="1" applyNumberFormat="1" applyFont="1" applyFill="1" applyBorder="1" applyAlignment="1" applyProtection="1">
      <alignment horizontal="right" vertical="center" wrapText="1"/>
      <protection hidden="1"/>
    </xf>
    <xf numFmtId="0" fontId="9" fillId="2" borderId="4" xfId="0" applyFont="1" applyFill="1" applyBorder="1" applyAlignment="1" applyProtection="1">
      <alignment vertical="center" wrapText="1"/>
      <protection locked="0"/>
    </xf>
    <xf numFmtId="2" fontId="8" fillId="2" borderId="4" xfId="0" applyNumberFormat="1" applyFont="1" applyFill="1" applyBorder="1" applyAlignment="1" applyProtection="1">
      <alignment horizontal="center" vertical="center" wrapText="1"/>
      <protection hidden="1"/>
    </xf>
    <xf numFmtId="0" fontId="8" fillId="2" borderId="4" xfId="0" applyFont="1" applyFill="1" applyBorder="1" applyAlignment="1" applyProtection="1">
      <alignment horizontal="left" vertical="center" wrapText="1"/>
      <protection locked="0"/>
    </xf>
    <xf numFmtId="2" fontId="9" fillId="2" borderId="4" xfId="0" applyNumberFormat="1" applyFont="1" applyFill="1" applyBorder="1" applyAlignment="1" applyProtection="1">
      <alignment horizontal="center" vertical="center" wrapText="1"/>
      <protection hidden="1"/>
    </xf>
    <xf numFmtId="4" fontId="9" fillId="2" borderId="4" xfId="0" applyNumberFormat="1" applyFont="1" applyFill="1" applyBorder="1" applyAlignment="1" applyProtection="1">
      <alignment vertical="center" wrapText="1"/>
      <protection locked="0"/>
    </xf>
    <xf numFmtId="0" fontId="8" fillId="2" borderId="4" xfId="0" applyFont="1" applyFill="1" applyBorder="1" applyAlignment="1" applyProtection="1">
      <alignment horizontal="center" vertical="center" wrapText="1"/>
      <protection hidden="1"/>
    </xf>
    <xf numFmtId="49" fontId="8" fillId="2" borderId="4" xfId="2" applyNumberFormat="1" applyFont="1" applyFill="1" applyBorder="1" applyAlignment="1">
      <alignment horizontal="left" vertical="center" wrapText="1"/>
    </xf>
    <xf numFmtId="49" fontId="8" fillId="2" borderId="4" xfId="2" applyNumberFormat="1" applyFont="1" applyFill="1" applyBorder="1" applyAlignment="1">
      <alignment horizontal="center" vertical="center" wrapText="1"/>
    </xf>
    <xf numFmtId="4" fontId="8" fillId="2" borderId="4" xfId="2" applyNumberFormat="1" applyFont="1" applyFill="1" applyBorder="1" applyAlignment="1">
      <alignment horizontal="right" vertical="center" wrapText="1"/>
    </xf>
    <xf numFmtId="0" fontId="11" fillId="2" borderId="4" xfId="0" applyFont="1" applyFill="1" applyBorder="1" applyAlignment="1" applyProtection="1">
      <alignment horizontal="center" vertical="center" wrapText="1"/>
      <protection hidden="1"/>
    </xf>
    <xf numFmtId="4" fontId="9" fillId="2" borderId="4" xfId="0" applyNumberFormat="1" applyFont="1" applyFill="1" applyBorder="1" applyAlignment="1" applyProtection="1">
      <alignment horizontal="right" vertical="center" wrapText="1"/>
      <protection locked="0"/>
    </xf>
    <xf numFmtId="4" fontId="8" fillId="2" borderId="4" xfId="0" applyNumberFormat="1" applyFont="1" applyFill="1" applyBorder="1" applyAlignment="1" applyProtection="1">
      <alignment horizontal="left" vertical="center" wrapText="1"/>
      <protection locked="0"/>
    </xf>
    <xf numFmtId="168" fontId="8" fillId="2" borderId="4" xfId="1" applyNumberFormat="1" applyFont="1" applyFill="1" applyBorder="1" applyAlignment="1" applyProtection="1">
      <alignment horizontal="right" vertical="center" wrapText="1"/>
      <protection hidden="1"/>
    </xf>
    <xf numFmtId="0" fontId="9" fillId="2" borderId="4" xfId="0" applyFont="1" applyFill="1" applyBorder="1" applyAlignment="1">
      <alignment horizontal="center" vertical="top" wrapText="1"/>
    </xf>
    <xf numFmtId="0" fontId="9" fillId="2" borderId="4" xfId="0" applyFont="1" applyFill="1" applyBorder="1" applyAlignment="1">
      <alignment horizontal="left" vertical="top" wrapText="1"/>
    </xf>
    <xf numFmtId="0" fontId="9" fillId="2" borderId="4" xfId="0" applyFont="1" applyFill="1" applyBorder="1" applyAlignment="1">
      <alignment horizontal="center" vertical="center" wrapText="1"/>
    </xf>
    <xf numFmtId="4" fontId="9" fillId="2" borderId="4" xfId="0" applyNumberFormat="1" applyFont="1" applyFill="1" applyBorder="1" applyAlignment="1">
      <alignment horizontal="right" vertical="top" wrapText="1"/>
    </xf>
    <xf numFmtId="168" fontId="5" fillId="2" borderId="4" xfId="0" applyNumberFormat="1" applyFont="1" applyFill="1" applyBorder="1" applyAlignment="1">
      <alignment horizontal="left" wrapText="1"/>
    </xf>
    <xf numFmtId="4" fontId="6" fillId="2" borderId="4" xfId="0" applyNumberFormat="1" applyFont="1" applyFill="1" applyBorder="1" applyAlignment="1">
      <alignment horizontal="right"/>
    </xf>
    <xf numFmtId="4" fontId="5" fillId="2" borderId="4" xfId="0" applyNumberFormat="1" applyFont="1" applyFill="1" applyBorder="1" applyAlignment="1">
      <alignment horizontal="right"/>
    </xf>
    <xf numFmtId="168" fontId="9" fillId="2" borderId="4" xfId="1" applyNumberFormat="1" applyFont="1" applyFill="1" applyBorder="1" applyAlignment="1" applyProtection="1">
      <alignment horizontal="right" vertical="center" wrapText="1"/>
      <protection locked="0"/>
    </xf>
    <xf numFmtId="0" fontId="9" fillId="2" borderId="4" xfId="0" applyFont="1" applyFill="1" applyBorder="1" applyAlignment="1">
      <alignment horizontal="left" vertical="center" wrapText="1"/>
    </xf>
    <xf numFmtId="2" fontId="9" fillId="2" borderId="4" xfId="0" applyNumberFormat="1" applyFont="1" applyFill="1" applyBorder="1" applyAlignment="1">
      <alignment horizontal="right" vertical="center" shrinkToFit="1"/>
    </xf>
    <xf numFmtId="43" fontId="9" fillId="2" borderId="4" xfId="1" applyFont="1" applyFill="1" applyBorder="1" applyAlignment="1" applyProtection="1">
      <alignment horizontal="right" vertical="center" wrapText="1"/>
      <protection hidden="1"/>
    </xf>
    <xf numFmtId="0" fontId="8" fillId="2" borderId="4" xfId="0" applyFont="1" applyFill="1" applyBorder="1" applyAlignment="1">
      <alignment horizontal="left" vertical="top" wrapText="1"/>
    </xf>
    <xf numFmtId="0" fontId="8" fillId="2" borderId="4" xfId="0" applyFont="1" applyFill="1" applyBorder="1" applyAlignment="1">
      <alignment horizontal="center" vertical="center" wrapText="1"/>
    </xf>
    <xf numFmtId="4" fontId="8" fillId="2" borderId="4" xfId="1" applyNumberFormat="1" applyFont="1" applyFill="1" applyBorder="1" applyAlignment="1" applyProtection="1">
      <alignment horizontal="right" vertical="center" wrapText="1"/>
      <protection locked="0"/>
    </xf>
    <xf numFmtId="4" fontId="12" fillId="2" borderId="4" xfId="0" applyNumberFormat="1" applyFont="1" applyFill="1" applyBorder="1" applyAlignment="1">
      <alignment horizontal="right" vertical="top" shrinkToFit="1"/>
    </xf>
    <xf numFmtId="4" fontId="8" fillId="2" borderId="4" xfId="0" applyNumberFormat="1" applyFont="1" applyFill="1" applyBorder="1" applyAlignment="1">
      <alignment horizontal="right" vertical="center" shrinkToFit="1"/>
    </xf>
    <xf numFmtId="4" fontId="8" fillId="2" borderId="4" xfId="1" applyNumberFormat="1" applyFont="1" applyFill="1" applyBorder="1" applyAlignment="1" applyProtection="1">
      <alignment horizontal="right" vertical="center" wrapText="1"/>
      <protection hidden="1"/>
    </xf>
    <xf numFmtId="168" fontId="8" fillId="2" borderId="4" xfId="0" applyNumberFormat="1" applyFont="1" applyFill="1" applyBorder="1" applyAlignment="1" applyProtection="1">
      <alignment horizontal="right" vertical="center" wrapText="1"/>
      <protection hidden="1"/>
    </xf>
    <xf numFmtId="4" fontId="13" fillId="2" borderId="4" xfId="0" applyNumberFormat="1" applyFont="1" applyFill="1" applyBorder="1" applyAlignment="1">
      <alignment horizontal="right" vertical="center" shrinkToFit="1"/>
    </xf>
    <xf numFmtId="168" fontId="9" fillId="2" borderId="4" xfId="0" applyNumberFormat="1" applyFont="1" applyFill="1" applyBorder="1" applyAlignment="1" applyProtection="1">
      <alignment horizontal="right" vertical="center" wrapText="1"/>
      <protection hidden="1"/>
    </xf>
    <xf numFmtId="4" fontId="13" fillId="2" borderId="4" xfId="0" applyNumberFormat="1" applyFont="1" applyFill="1" applyBorder="1" applyAlignment="1">
      <alignment horizontal="right" vertical="top" shrinkToFit="1"/>
    </xf>
    <xf numFmtId="4" fontId="5" fillId="2" borderId="4" xfId="0" applyNumberFormat="1" applyFont="1" applyFill="1" applyBorder="1" applyAlignment="1">
      <alignment horizontal="right" vertical="center"/>
    </xf>
    <xf numFmtId="0" fontId="8" fillId="2" borderId="4" xfId="0" applyFont="1" applyFill="1" applyBorder="1" applyAlignment="1">
      <alignment horizontal="left" vertical="center" wrapText="1"/>
    </xf>
    <xf numFmtId="4" fontId="12" fillId="2" borderId="4" xfId="0" applyNumberFormat="1" applyFont="1" applyFill="1" applyBorder="1" applyAlignment="1">
      <alignment horizontal="right" vertical="center" shrinkToFit="1"/>
    </xf>
    <xf numFmtId="164" fontId="8" fillId="2" borderId="6" xfId="0" applyNumberFormat="1" applyFont="1" applyFill="1" applyBorder="1" applyAlignment="1">
      <alignment horizontal="center" vertical="top" shrinkToFit="1"/>
    </xf>
    <xf numFmtId="0" fontId="10" fillId="2" borderId="6" xfId="0" applyFont="1" applyFill="1" applyBorder="1" applyAlignment="1">
      <alignment horizontal="left" wrapText="1"/>
    </xf>
    <xf numFmtId="0" fontId="8" fillId="2" borderId="6" xfId="0" applyFont="1" applyFill="1" applyBorder="1" applyAlignment="1">
      <alignment horizontal="left" vertical="top" wrapText="1"/>
    </xf>
    <xf numFmtId="0" fontId="10" fillId="2" borderId="6" xfId="0" applyFont="1" applyFill="1" applyBorder="1" applyAlignment="1">
      <alignment horizontal="center" vertical="center" wrapText="1"/>
    </xf>
    <xf numFmtId="4" fontId="10" fillId="2" borderId="6" xfId="0" applyNumberFormat="1" applyFont="1" applyFill="1" applyBorder="1" applyAlignment="1">
      <alignment horizontal="right" wrapText="1"/>
    </xf>
    <xf numFmtId="4" fontId="9" fillId="2" borderId="6" xfId="0" applyNumberFormat="1" applyFont="1" applyFill="1" applyBorder="1" applyAlignment="1">
      <alignment horizontal="right" vertical="top" wrapText="1"/>
    </xf>
    <xf numFmtId="168" fontId="8" fillId="2" borderId="6" xfId="0" applyNumberFormat="1" applyFont="1" applyFill="1" applyBorder="1" applyAlignment="1">
      <alignment vertical="top" wrapText="1"/>
    </xf>
    <xf numFmtId="167" fontId="9" fillId="2" borderId="6" xfId="0" applyNumberFormat="1" applyFont="1" applyFill="1" applyBorder="1" applyAlignment="1">
      <alignment horizontal="center" vertical="top" shrinkToFi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left" vertical="top" wrapText="1"/>
    </xf>
    <xf numFmtId="4" fontId="9" fillId="2" borderId="6" xfId="0" applyNumberFormat="1" applyFont="1" applyFill="1" applyBorder="1" applyAlignment="1">
      <alignment horizontal="right" vertical="center" wrapText="1"/>
    </xf>
    <xf numFmtId="168" fontId="14" fillId="2" borderId="6" xfId="0" applyNumberFormat="1" applyFont="1" applyFill="1" applyBorder="1" applyAlignment="1">
      <alignment vertical="top" wrapText="1"/>
    </xf>
    <xf numFmtId="0" fontId="9" fillId="2" borderId="6" xfId="0" applyFont="1" applyFill="1" applyBorder="1" applyAlignment="1">
      <alignment horizontal="center" vertical="top" wrapText="1"/>
    </xf>
    <xf numFmtId="168" fontId="14" fillId="2" borderId="6" xfId="0" applyNumberFormat="1" applyFont="1" applyFill="1" applyBorder="1" applyAlignment="1">
      <alignment wrapText="1"/>
    </xf>
    <xf numFmtId="0" fontId="9" fillId="2" borderId="6" xfId="0" applyFont="1" applyFill="1" applyBorder="1" applyAlignment="1">
      <alignment horizontal="left" vertical="center" wrapText="1"/>
    </xf>
    <xf numFmtId="168" fontId="8" fillId="2" borderId="6" xfId="0" applyNumberFormat="1" applyFont="1" applyFill="1" applyBorder="1" applyAlignment="1">
      <alignment wrapText="1"/>
    </xf>
    <xf numFmtId="4" fontId="9" fillId="2" borderId="4" xfId="1" applyNumberFormat="1" applyFont="1" applyFill="1" applyBorder="1" applyAlignment="1" applyProtection="1">
      <alignment horizontal="right" vertical="center"/>
      <protection locked="0"/>
    </xf>
    <xf numFmtId="168" fontId="15" fillId="2" borderId="6" xfId="0" applyNumberFormat="1" applyFont="1" applyFill="1" applyBorder="1" applyAlignment="1">
      <alignment horizontal="left" wrapText="1"/>
    </xf>
    <xf numFmtId="168" fontId="10" fillId="2" borderId="6" xfId="0" applyNumberFormat="1" applyFont="1" applyFill="1" applyBorder="1" applyAlignment="1">
      <alignment horizontal="left" wrapText="1"/>
    </xf>
    <xf numFmtId="4" fontId="8" fillId="2" borderId="4" xfId="1" applyNumberFormat="1" applyFont="1" applyFill="1" applyBorder="1" applyAlignment="1" applyProtection="1">
      <alignment horizontal="right" vertical="center"/>
      <protection locked="0"/>
    </xf>
    <xf numFmtId="0" fontId="9" fillId="2" borderId="6" xfId="0" applyFont="1" applyFill="1" applyBorder="1" applyAlignment="1">
      <alignment horizontal="left" vertical="top"/>
    </xf>
    <xf numFmtId="4" fontId="9" fillId="2" borderId="4" xfId="0" applyNumberFormat="1" applyFont="1" applyFill="1" applyBorder="1" applyAlignment="1" applyProtection="1">
      <alignment horizontal="right" vertical="center" wrapText="1"/>
      <protection hidden="1"/>
    </xf>
    <xf numFmtId="0" fontId="9" fillId="2" borderId="7" xfId="0" applyFont="1" applyFill="1" applyBorder="1" applyAlignment="1" applyProtection="1">
      <alignment horizontal="center" vertical="center" wrapText="1"/>
      <protection hidden="1"/>
    </xf>
    <xf numFmtId="0" fontId="9" fillId="2" borderId="7" xfId="0" applyFont="1" applyFill="1" applyBorder="1" applyAlignment="1" applyProtection="1">
      <alignment vertical="center" wrapText="1"/>
      <protection locked="0"/>
    </xf>
    <xf numFmtId="0" fontId="9" fillId="2" borderId="7" xfId="0" applyFont="1" applyFill="1" applyBorder="1" applyAlignment="1" applyProtection="1">
      <alignment horizontal="center" vertical="center" wrapText="1"/>
      <protection locked="0"/>
    </xf>
    <xf numFmtId="4" fontId="9" fillId="2" borderId="7" xfId="1" applyNumberFormat="1" applyFont="1" applyFill="1" applyBorder="1" applyAlignment="1" applyProtection="1">
      <alignment horizontal="center" vertical="center" wrapText="1"/>
      <protection locked="0"/>
    </xf>
    <xf numFmtId="4" fontId="8" fillId="2" borderId="8" xfId="0" applyNumberFormat="1" applyFont="1" applyFill="1" applyBorder="1" applyAlignment="1" applyProtection="1">
      <alignment horizontal="right" vertical="center" wrapText="1"/>
      <protection hidden="1"/>
    </xf>
    <xf numFmtId="4" fontId="8" fillId="2" borderId="7" xfId="0" applyNumberFormat="1" applyFont="1" applyFill="1" applyBorder="1" applyAlignment="1" applyProtection="1">
      <alignment horizontal="right" vertical="center" wrapText="1"/>
      <protection hidden="1"/>
    </xf>
    <xf numFmtId="168" fontId="8" fillId="2" borderId="7" xfId="1" applyNumberFormat="1" applyFont="1" applyFill="1" applyBorder="1" applyAlignment="1" applyProtection="1">
      <alignment horizontal="right" vertical="center" wrapText="1"/>
      <protection hidden="1"/>
    </xf>
    <xf numFmtId="0" fontId="9" fillId="2" borderId="3" xfId="0" applyFont="1" applyFill="1" applyBorder="1" applyAlignment="1" applyProtection="1">
      <alignment horizontal="center" vertical="center" wrapText="1"/>
      <protection hidden="1"/>
    </xf>
    <xf numFmtId="165" fontId="8" fillId="2" borderId="3" xfId="0" applyNumberFormat="1" applyFont="1" applyFill="1" applyBorder="1" applyAlignment="1" applyProtection="1">
      <alignment vertical="center" wrapText="1"/>
      <protection hidden="1"/>
    </xf>
    <xf numFmtId="165" fontId="8" fillId="2" borderId="3" xfId="0" applyNumberFormat="1" applyFont="1" applyFill="1" applyBorder="1" applyAlignment="1" applyProtection="1">
      <alignment horizontal="center" vertical="center" wrapText="1"/>
      <protection hidden="1"/>
    </xf>
    <xf numFmtId="4" fontId="9" fillId="2" borderId="3" xfId="1" applyNumberFormat="1" applyFont="1" applyFill="1" applyBorder="1" applyAlignment="1" applyProtection="1">
      <alignment horizontal="center" vertical="center" wrapText="1"/>
      <protection locked="0"/>
    </xf>
    <xf numFmtId="4" fontId="8" fillId="2" borderId="3" xfId="0" applyNumberFormat="1" applyFont="1" applyFill="1" applyBorder="1" applyAlignment="1">
      <alignment horizontal="center" vertical="center"/>
    </xf>
    <xf numFmtId="4" fontId="9" fillId="2" borderId="3" xfId="0" applyNumberFormat="1" applyFont="1" applyFill="1" applyBorder="1" applyAlignment="1">
      <alignment vertical="center"/>
    </xf>
    <xf numFmtId="168" fontId="8" fillId="2" borderId="3" xfId="1" applyNumberFormat="1" applyFont="1" applyFill="1" applyBorder="1" applyAlignment="1" applyProtection="1">
      <alignment horizontal="right" vertical="center" wrapText="1"/>
      <protection hidden="1"/>
    </xf>
    <xf numFmtId="0" fontId="5" fillId="2" borderId="0" xfId="0" applyFont="1" applyFill="1"/>
    <xf numFmtId="0" fontId="5" fillId="2" borderId="0" xfId="0" applyFont="1" applyFill="1" applyAlignment="1">
      <alignment horizontal="center" vertical="center"/>
    </xf>
    <xf numFmtId="4" fontId="5" fillId="2" borderId="0" xfId="0" applyNumberFormat="1" applyFont="1" applyFill="1"/>
    <xf numFmtId="0" fontId="6" fillId="2" borderId="0" xfId="0" applyFont="1" applyFill="1" applyAlignment="1">
      <alignment horizontal="center"/>
    </xf>
    <xf numFmtId="0" fontId="5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left" vertical="center" wrapText="1"/>
    </xf>
    <xf numFmtId="0" fontId="6" fillId="2" borderId="17" xfId="0" applyFont="1" applyFill="1" applyBorder="1" applyAlignment="1">
      <alignment horizontal="left" vertical="center" wrapText="1"/>
    </xf>
    <xf numFmtId="0" fontId="6" fillId="2" borderId="18" xfId="0" applyFont="1" applyFill="1" applyBorder="1" applyAlignment="1">
      <alignment horizontal="left" vertical="center" wrapText="1"/>
    </xf>
    <xf numFmtId="0" fontId="6" fillId="2" borderId="13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19" xfId="0" applyFont="1" applyFill="1" applyBorder="1" applyAlignment="1">
      <alignment horizontal="left" vertical="center" wrapText="1"/>
    </xf>
    <xf numFmtId="0" fontId="6" fillId="2" borderId="14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6" fillId="2" borderId="20" xfId="0" applyFont="1" applyFill="1" applyBorder="1" applyAlignment="1">
      <alignment horizontal="left" vertical="center" wrapText="1"/>
    </xf>
    <xf numFmtId="0" fontId="6" fillId="2" borderId="0" xfId="4" applyFont="1" applyFill="1" applyBorder="1" applyAlignment="1">
      <alignment horizontal="center" vertical="center" wrapText="1"/>
    </xf>
    <xf numFmtId="0" fontId="6" fillId="2" borderId="0" xfId="4" applyFont="1" applyFill="1" applyBorder="1" applyAlignment="1">
      <alignment horizontal="center" vertical="center"/>
    </xf>
    <xf numFmtId="0" fontId="6" fillId="2" borderId="1" xfId="4" applyFont="1" applyFill="1" applyBorder="1" applyAlignment="1">
      <alignment horizontal="center" vertical="center"/>
    </xf>
    <xf numFmtId="0" fontId="6" fillId="2" borderId="2" xfId="4" applyFont="1" applyFill="1" applyBorder="1" applyAlignment="1">
      <alignment horizontal="center" vertical="center"/>
    </xf>
    <xf numFmtId="0" fontId="6" fillId="2" borderId="5" xfId="4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/>
    </xf>
  </cellXfs>
  <cellStyles count="5">
    <cellStyle name="Normal" xfId="0" builtinId="0"/>
    <cellStyle name="Normal 19" xfId="4"/>
    <cellStyle name="Normal 4" xfId="2"/>
    <cellStyle name="Vírgula" xfId="1" builtinId="3"/>
    <cellStyle name="Vírgula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1733550</xdr:colOff>
      <xdr:row>0</xdr:row>
      <xdr:rowOff>180975</xdr:rowOff>
    </xdr:from>
    <xdr:to>
      <xdr:col>5</xdr:col>
      <xdr:colOff>199390</xdr:colOff>
      <xdr:row>0</xdr:row>
      <xdr:rowOff>1031240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xmlns="" id="{E853E036-B9EC-4605-BD1F-5834A5F958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76600" y="180975"/>
          <a:ext cx="2228215" cy="85026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breu/breu%20branco%20-%20atual.%2002.2022/#FINAL%20FINAL\ADMINISTRA&#199;&#195;O%20-%20OK\ORC&#807;AMENTO%20-%20ADMINISTRA&#199;&#195;O%20-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ÇAMENTO"/>
      <sheetName val="MEMÓRIA DE CÁLCULO"/>
    </sheetNames>
    <sheetDataSet>
      <sheetData sheetId="0" refreshError="1"/>
      <sheetData sheetId="1">
        <row r="79">
          <cell r="N79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0"/>
  <sheetViews>
    <sheetView tabSelected="1" view="pageBreakPreview" topLeftCell="A151" zoomScaleNormal="100" zoomScaleSheetLayoutView="100" workbookViewId="0">
      <selection activeCell="O166" sqref="O166"/>
    </sheetView>
  </sheetViews>
  <sheetFormatPr defaultColWidth="9" defaultRowHeight="15"/>
  <cols>
    <col min="1" max="2" width="7.7109375" customWidth="1"/>
    <col min="3" max="3" width="7.7109375" style="1" customWidth="1"/>
    <col min="4" max="4" width="50.7109375" customWidth="1"/>
    <col min="5" max="5" width="5.7109375" style="2" customWidth="1"/>
    <col min="6" max="6" width="8.7109375" style="3" customWidth="1"/>
    <col min="7" max="8" width="9.7109375" style="3" customWidth="1"/>
    <col min="9" max="9" width="10.7109375" style="3" customWidth="1"/>
    <col min="10" max="10" width="13.7109375" style="3" customWidth="1"/>
  </cols>
  <sheetData>
    <row r="1" spans="1:10" ht="99.95" customHeight="1">
      <c r="A1" s="138"/>
      <c r="B1" s="139"/>
      <c r="C1" s="139"/>
      <c r="D1" s="139"/>
      <c r="E1" s="139"/>
      <c r="F1" s="139"/>
      <c r="G1" s="139"/>
      <c r="H1" s="139"/>
      <c r="I1" s="139"/>
      <c r="J1" s="139"/>
    </row>
    <row r="2" spans="1:10" ht="15" customHeight="1">
      <c r="A2" s="127" t="s">
        <v>366</v>
      </c>
      <c r="B2" s="127"/>
      <c r="C2" s="127"/>
      <c r="D2" s="127"/>
      <c r="E2" s="127"/>
      <c r="F2" s="127"/>
      <c r="G2" s="127"/>
      <c r="H2" s="127"/>
      <c r="I2" s="127"/>
      <c r="J2" s="127"/>
    </row>
    <row r="3" spans="1:10" ht="15" customHeight="1">
      <c r="A3" s="127" t="s">
        <v>367</v>
      </c>
      <c r="B3" s="127"/>
      <c r="C3" s="127"/>
      <c r="D3" s="127"/>
      <c r="E3" s="127"/>
      <c r="F3" s="127"/>
      <c r="G3" s="127"/>
      <c r="H3" s="127"/>
      <c r="I3" s="127"/>
      <c r="J3" s="127"/>
    </row>
    <row r="4" spans="1:10" ht="15" customHeight="1">
      <c r="A4" s="127" t="s">
        <v>368</v>
      </c>
      <c r="B4" s="127"/>
      <c r="C4" s="127"/>
      <c r="D4" s="127"/>
      <c r="E4" s="127"/>
      <c r="F4" s="127"/>
      <c r="G4" s="127"/>
      <c r="H4" s="127"/>
      <c r="I4" s="127"/>
      <c r="J4" s="127"/>
    </row>
    <row r="5" spans="1:10" ht="15" customHeight="1">
      <c r="A5" s="128"/>
      <c r="B5" s="128"/>
      <c r="C5" s="128"/>
      <c r="D5" s="128"/>
      <c r="E5" s="128"/>
      <c r="F5" s="128"/>
      <c r="G5" s="128"/>
      <c r="H5" s="128"/>
      <c r="I5" s="128"/>
      <c r="J5" s="128"/>
    </row>
    <row r="6" spans="1:10" ht="15" customHeight="1">
      <c r="A6" s="129" t="s">
        <v>369</v>
      </c>
      <c r="B6" s="130"/>
      <c r="C6" s="130"/>
      <c r="D6" s="130"/>
      <c r="E6" s="130"/>
      <c r="F6" s="130"/>
      <c r="G6" s="130"/>
      <c r="H6" s="130"/>
      <c r="I6" s="130"/>
      <c r="J6" s="131"/>
    </row>
    <row r="7" spans="1:10" ht="15" customHeight="1">
      <c r="A7" s="132" t="s">
        <v>370</v>
      </c>
      <c r="B7" s="133"/>
      <c r="C7" s="133"/>
      <c r="D7" s="133"/>
      <c r="E7" s="133"/>
      <c r="F7" s="133"/>
      <c r="G7" s="133"/>
      <c r="H7" s="133"/>
      <c r="I7" s="133"/>
      <c r="J7" s="134"/>
    </row>
    <row r="8" spans="1:10" ht="15" customHeight="1">
      <c r="A8" s="132" t="s">
        <v>371</v>
      </c>
      <c r="B8" s="133"/>
      <c r="C8" s="133"/>
      <c r="D8" s="133"/>
      <c r="E8" s="133"/>
      <c r="F8" s="133"/>
      <c r="G8" s="133"/>
      <c r="H8" s="133"/>
      <c r="I8" s="133"/>
      <c r="J8" s="134"/>
    </row>
    <row r="9" spans="1:10" ht="15" customHeight="1">
      <c r="A9" s="135" t="s">
        <v>372</v>
      </c>
      <c r="B9" s="136"/>
      <c r="C9" s="136"/>
      <c r="D9" s="136"/>
      <c r="E9" s="136"/>
      <c r="F9" s="136"/>
      <c r="G9" s="136"/>
      <c r="H9" s="136"/>
      <c r="I9" s="136"/>
      <c r="J9" s="137"/>
    </row>
    <row r="10" spans="1:10" ht="9.9499999999999993" customHeight="1">
      <c r="A10" s="5"/>
      <c r="B10" s="5"/>
      <c r="C10" s="5"/>
      <c r="D10" s="5"/>
      <c r="E10" s="5"/>
      <c r="F10" s="5"/>
      <c r="G10" s="5"/>
      <c r="H10" s="5"/>
      <c r="I10" s="5"/>
      <c r="J10" s="5"/>
    </row>
    <row r="11" spans="1:10">
      <c r="A11" s="140" t="s">
        <v>353</v>
      </c>
      <c r="B11" s="141"/>
      <c r="C11" s="141"/>
      <c r="D11" s="141"/>
      <c r="E11" s="141"/>
      <c r="F11" s="141"/>
      <c r="G11" s="141"/>
      <c r="H11" s="141"/>
      <c r="I11" s="141"/>
      <c r="J11" s="142"/>
    </row>
    <row r="12" spans="1:10" ht="9.9499999999999993" customHeight="1">
      <c r="A12" s="143"/>
      <c r="B12" s="143"/>
      <c r="C12" s="143"/>
      <c r="D12" s="143"/>
      <c r="E12" s="143"/>
      <c r="F12" s="143"/>
      <c r="G12" s="143"/>
      <c r="H12" s="143"/>
      <c r="I12" s="143"/>
      <c r="J12" s="143"/>
    </row>
    <row r="13" spans="1:10" ht="36">
      <c r="A13" s="6" t="s">
        <v>0</v>
      </c>
      <c r="B13" s="6" t="s">
        <v>1</v>
      </c>
      <c r="C13" s="7" t="s">
        <v>2</v>
      </c>
      <c r="D13" s="6" t="s">
        <v>3</v>
      </c>
      <c r="E13" s="8" t="s">
        <v>4</v>
      </c>
      <c r="F13" s="9" t="s">
        <v>5</v>
      </c>
      <c r="G13" s="10" t="s">
        <v>6</v>
      </c>
      <c r="H13" s="10" t="s">
        <v>7</v>
      </c>
      <c r="I13" s="10" t="s">
        <v>8</v>
      </c>
      <c r="J13" s="11" t="s">
        <v>9</v>
      </c>
    </row>
    <row r="14" spans="1:10">
      <c r="A14" s="12">
        <v>1</v>
      </c>
      <c r="B14" s="12"/>
      <c r="C14" s="13"/>
      <c r="D14" s="14" t="s">
        <v>10</v>
      </c>
      <c r="E14" s="15"/>
      <c r="F14" s="16"/>
      <c r="G14" s="17"/>
      <c r="H14" s="18"/>
      <c r="I14" s="19"/>
      <c r="J14" s="20">
        <f>SUM(I15:I17)</f>
        <v>32686.04</v>
      </c>
    </row>
    <row r="15" spans="1:10">
      <c r="A15" s="21" t="s">
        <v>11</v>
      </c>
      <c r="B15" s="22" t="s">
        <v>12</v>
      </c>
      <c r="C15" s="22" t="s">
        <v>13</v>
      </c>
      <c r="D15" s="23" t="s">
        <v>14</v>
      </c>
      <c r="E15" s="24" t="s">
        <v>15</v>
      </c>
      <c r="F15" s="25">
        <v>1</v>
      </c>
      <c r="G15" s="26">
        <v>12622.32</v>
      </c>
      <c r="H15" s="27">
        <f>ROUND(G15*1.2882,2)</f>
        <v>16260.07</v>
      </c>
      <c r="I15" s="28">
        <f>ROUND(F15*H15,2)</f>
        <v>16260.07</v>
      </c>
      <c r="J15" s="29"/>
    </row>
    <row r="16" spans="1:10">
      <c r="A16" s="21" t="s">
        <v>16</v>
      </c>
      <c r="B16" s="30" t="s">
        <v>12</v>
      </c>
      <c r="C16" s="22" t="s">
        <v>17</v>
      </c>
      <c r="D16" s="23" t="s">
        <v>18</v>
      </c>
      <c r="E16" s="24" t="s">
        <v>19</v>
      </c>
      <c r="F16" s="25">
        <v>2402.48</v>
      </c>
      <c r="G16" s="31">
        <v>4.87</v>
      </c>
      <c r="H16" s="27">
        <f t="shared" ref="H16:H58" si="0">ROUND(G16*1.2882,2)</f>
        <v>6.27</v>
      </c>
      <c r="I16" s="28">
        <f t="shared" ref="I16:I56" si="1">ROUND(F16*H16,2)</f>
        <v>15063.55</v>
      </c>
      <c r="J16" s="32"/>
    </row>
    <row r="17" spans="1:10">
      <c r="A17" s="21" t="s">
        <v>20</v>
      </c>
      <c r="B17" s="30" t="s">
        <v>12</v>
      </c>
      <c r="C17" s="22" t="s">
        <v>21</v>
      </c>
      <c r="D17" s="23" t="s">
        <v>22</v>
      </c>
      <c r="E17" s="24" t="s">
        <v>19</v>
      </c>
      <c r="F17" s="25">
        <v>6</v>
      </c>
      <c r="G17" s="31">
        <v>176.27</v>
      </c>
      <c r="H17" s="27">
        <f t="shared" si="0"/>
        <v>227.07</v>
      </c>
      <c r="I17" s="28">
        <f t="shared" si="1"/>
        <v>1362.42</v>
      </c>
      <c r="J17" s="32"/>
    </row>
    <row r="18" spans="1:10" s="1" customFormat="1">
      <c r="A18" s="33">
        <v>2</v>
      </c>
      <c r="B18" s="33"/>
      <c r="C18" s="34"/>
      <c r="D18" s="35" t="s">
        <v>23</v>
      </c>
      <c r="E18" s="36"/>
      <c r="F18" s="25"/>
      <c r="G18" s="37"/>
      <c r="H18" s="27"/>
      <c r="I18" s="28"/>
      <c r="J18" s="38">
        <f>SUM(I19:I22)</f>
        <v>290411.33999999997</v>
      </c>
    </row>
    <row r="19" spans="1:10" s="1" customFormat="1">
      <c r="A19" s="39" t="s">
        <v>24</v>
      </c>
      <c r="B19" s="30" t="s">
        <v>25</v>
      </c>
      <c r="C19" s="22">
        <v>90777</v>
      </c>
      <c r="D19" s="23" t="s">
        <v>26</v>
      </c>
      <c r="E19" s="24" t="s">
        <v>27</v>
      </c>
      <c r="F19" s="25">
        <v>866</v>
      </c>
      <c r="G19" s="31">
        <v>82.16</v>
      </c>
      <c r="H19" s="27">
        <f t="shared" si="0"/>
        <v>105.84</v>
      </c>
      <c r="I19" s="28">
        <f t="shared" si="1"/>
        <v>91657.44</v>
      </c>
      <c r="J19" s="32"/>
    </row>
    <row r="20" spans="1:10" s="1" customFormat="1">
      <c r="A20" s="21" t="s">
        <v>28</v>
      </c>
      <c r="B20" s="30" t="s">
        <v>25</v>
      </c>
      <c r="C20" s="22">
        <v>94295</v>
      </c>
      <c r="D20" s="23" t="s">
        <v>354</v>
      </c>
      <c r="E20" s="24" t="s">
        <v>29</v>
      </c>
      <c r="F20" s="25">
        <v>10</v>
      </c>
      <c r="G20" s="31">
        <v>4709.54</v>
      </c>
      <c r="H20" s="27">
        <f t="shared" si="0"/>
        <v>6066.83</v>
      </c>
      <c r="I20" s="28">
        <f t="shared" si="1"/>
        <v>60668.3</v>
      </c>
      <c r="J20" s="32"/>
    </row>
    <row r="21" spans="1:10" s="1" customFormat="1">
      <c r="A21" s="21" t="s">
        <v>30</v>
      </c>
      <c r="B21" s="40">
        <v>93563</v>
      </c>
      <c r="C21" s="41" t="s">
        <v>25</v>
      </c>
      <c r="D21" s="42" t="s">
        <v>356</v>
      </c>
      <c r="E21" s="24" t="s">
        <v>29</v>
      </c>
      <c r="F21" s="25">
        <v>10</v>
      </c>
      <c r="G21" s="43">
        <v>3124.54</v>
      </c>
      <c r="H21" s="27">
        <f t="shared" ref="H21" si="2">ROUND(G21*1.2882,2)</f>
        <v>4025.03</v>
      </c>
      <c r="I21" s="28">
        <f t="shared" ref="I21" si="3">ROUND(F21*H21,2)</f>
        <v>40250.300000000003</v>
      </c>
      <c r="J21" s="32"/>
    </row>
    <row r="22" spans="1:10" s="1" customFormat="1">
      <c r="A22" s="21" t="s">
        <v>355</v>
      </c>
      <c r="B22" s="30" t="s">
        <v>25</v>
      </c>
      <c r="C22" s="22">
        <v>88326</v>
      </c>
      <c r="D22" s="23" t="s">
        <v>31</v>
      </c>
      <c r="E22" s="24" t="s">
        <v>27</v>
      </c>
      <c r="F22" s="25">
        <v>3637</v>
      </c>
      <c r="G22" s="31">
        <v>20.88</v>
      </c>
      <c r="H22" s="27">
        <f t="shared" si="0"/>
        <v>26.9</v>
      </c>
      <c r="I22" s="28">
        <f t="shared" si="1"/>
        <v>97835.3</v>
      </c>
      <c r="J22" s="32"/>
    </row>
    <row r="23" spans="1:10" s="1" customFormat="1">
      <c r="A23" s="33">
        <v>3</v>
      </c>
      <c r="B23" s="33"/>
      <c r="C23" s="34"/>
      <c r="D23" s="35" t="s">
        <v>32</v>
      </c>
      <c r="E23" s="36"/>
      <c r="F23" s="25"/>
      <c r="G23" s="37"/>
      <c r="H23" s="27"/>
      <c r="I23" s="28"/>
      <c r="J23" s="38">
        <f>SUM(I24:I27)</f>
        <v>267193.86</v>
      </c>
    </row>
    <row r="24" spans="1:10" s="1" customFormat="1">
      <c r="A24" s="30" t="s">
        <v>33</v>
      </c>
      <c r="B24" s="30" t="s">
        <v>12</v>
      </c>
      <c r="C24" s="22">
        <v>260652</v>
      </c>
      <c r="D24" s="23" t="s">
        <v>34</v>
      </c>
      <c r="E24" s="24" t="s">
        <v>35</v>
      </c>
      <c r="F24" s="25">
        <v>268</v>
      </c>
      <c r="G24" s="31">
        <v>697.69</v>
      </c>
      <c r="H24" s="27">
        <f t="shared" si="0"/>
        <v>898.76</v>
      </c>
      <c r="I24" s="28">
        <f t="shared" si="1"/>
        <v>240867.68</v>
      </c>
      <c r="J24" s="32"/>
    </row>
    <row r="25" spans="1:10" ht="24">
      <c r="A25" s="30" t="s">
        <v>36</v>
      </c>
      <c r="B25" s="44" t="s">
        <v>12</v>
      </c>
      <c r="C25" s="22">
        <v>91500</v>
      </c>
      <c r="D25" s="45" t="s">
        <v>38</v>
      </c>
      <c r="E25" s="46" t="s">
        <v>19</v>
      </c>
      <c r="F25" s="25">
        <v>14</v>
      </c>
      <c r="G25" s="31">
        <v>980.2</v>
      </c>
      <c r="H25" s="27">
        <f t="shared" si="0"/>
        <v>1262.69</v>
      </c>
      <c r="I25" s="28">
        <f t="shared" si="1"/>
        <v>17677.66</v>
      </c>
      <c r="J25" s="47"/>
    </row>
    <row r="26" spans="1:10">
      <c r="A26" s="30" t="s">
        <v>39</v>
      </c>
      <c r="B26" s="30" t="s">
        <v>12</v>
      </c>
      <c r="C26" s="22">
        <v>90071</v>
      </c>
      <c r="D26" s="23" t="s">
        <v>40</v>
      </c>
      <c r="E26" s="24" t="s">
        <v>19</v>
      </c>
      <c r="F26" s="25">
        <v>19.04</v>
      </c>
      <c r="G26" s="48">
        <v>262.73</v>
      </c>
      <c r="H26" s="27">
        <f t="shared" si="0"/>
        <v>338.45</v>
      </c>
      <c r="I26" s="28">
        <f t="shared" si="1"/>
        <v>6444.09</v>
      </c>
      <c r="J26" s="49"/>
    </row>
    <row r="27" spans="1:10">
      <c r="A27" s="30" t="s">
        <v>41</v>
      </c>
      <c r="B27" s="44" t="s">
        <v>12</v>
      </c>
      <c r="C27" s="22" t="s">
        <v>42</v>
      </c>
      <c r="D27" s="50" t="s">
        <v>43</v>
      </c>
      <c r="E27" s="46" t="s">
        <v>19</v>
      </c>
      <c r="F27" s="25">
        <f>F25+F26</f>
        <v>33.04</v>
      </c>
      <c r="G27" s="48">
        <v>51.79</v>
      </c>
      <c r="H27" s="27">
        <f t="shared" si="0"/>
        <v>66.72</v>
      </c>
      <c r="I27" s="28">
        <f t="shared" si="1"/>
        <v>2204.4299999999998</v>
      </c>
      <c r="J27" s="47"/>
    </row>
    <row r="28" spans="1:10">
      <c r="A28" s="33">
        <v>4</v>
      </c>
      <c r="B28" s="51"/>
      <c r="C28" s="22"/>
      <c r="D28" s="52" t="s">
        <v>44</v>
      </c>
      <c r="E28" s="36"/>
      <c r="F28" s="25"/>
      <c r="G28" s="37"/>
      <c r="H28" s="27"/>
      <c r="I28" s="28"/>
      <c r="J28" s="38">
        <f>SUM(I29:I30)</f>
        <v>35705.46</v>
      </c>
    </row>
    <row r="29" spans="1:10">
      <c r="A29" s="44" t="s">
        <v>45</v>
      </c>
      <c r="B29" s="30" t="s">
        <v>12</v>
      </c>
      <c r="C29" s="22" t="s">
        <v>46</v>
      </c>
      <c r="D29" s="23" t="s">
        <v>47</v>
      </c>
      <c r="E29" s="24" t="s">
        <v>19</v>
      </c>
      <c r="F29" s="25">
        <v>205.31</v>
      </c>
      <c r="G29" s="48">
        <v>116.65</v>
      </c>
      <c r="H29" s="27">
        <f t="shared" si="0"/>
        <v>150.27000000000001</v>
      </c>
      <c r="I29" s="28">
        <f t="shared" si="1"/>
        <v>30851.93</v>
      </c>
      <c r="J29" s="49"/>
    </row>
    <row r="30" spans="1:10">
      <c r="A30" s="44" t="s">
        <v>48</v>
      </c>
      <c r="B30" s="53" t="s">
        <v>12</v>
      </c>
      <c r="C30" s="22">
        <v>150207</v>
      </c>
      <c r="D30" s="23" t="s">
        <v>50</v>
      </c>
      <c r="E30" s="46" t="s">
        <v>19</v>
      </c>
      <c r="F30" s="25">
        <f>F29</f>
        <v>205.31</v>
      </c>
      <c r="G30" s="54">
        <v>18.350000000000001</v>
      </c>
      <c r="H30" s="27">
        <f t="shared" si="0"/>
        <v>23.64</v>
      </c>
      <c r="I30" s="28">
        <f t="shared" si="1"/>
        <v>4853.53</v>
      </c>
      <c r="J30" s="47"/>
    </row>
    <row r="31" spans="1:10">
      <c r="A31" s="55">
        <v>5</v>
      </c>
      <c r="B31" s="33"/>
      <c r="C31" s="22"/>
      <c r="D31" s="56" t="s">
        <v>51</v>
      </c>
      <c r="E31" s="57"/>
      <c r="F31" s="25"/>
      <c r="G31" s="58"/>
      <c r="H31" s="27"/>
      <c r="I31" s="28"/>
      <c r="J31" s="38">
        <f>SUM(I32:I34)</f>
        <v>15454.119999999999</v>
      </c>
    </row>
    <row r="32" spans="1:10">
      <c r="A32" s="44" t="s">
        <v>52</v>
      </c>
      <c r="B32" s="44" t="s">
        <v>12</v>
      </c>
      <c r="C32" s="22">
        <v>130492</v>
      </c>
      <c r="D32" s="45" t="s">
        <v>47</v>
      </c>
      <c r="E32" s="46" t="s">
        <v>19</v>
      </c>
      <c r="F32" s="25">
        <v>75.58</v>
      </c>
      <c r="G32" s="48">
        <v>116.65</v>
      </c>
      <c r="H32" s="27">
        <f t="shared" si="0"/>
        <v>150.27000000000001</v>
      </c>
      <c r="I32" s="28">
        <f t="shared" si="1"/>
        <v>11357.41</v>
      </c>
      <c r="J32" s="47"/>
    </row>
    <row r="33" spans="1:10">
      <c r="A33" s="44" t="s">
        <v>53</v>
      </c>
      <c r="B33" s="30" t="s">
        <v>12</v>
      </c>
      <c r="C33" s="22" t="s">
        <v>49</v>
      </c>
      <c r="D33" s="23" t="s">
        <v>50</v>
      </c>
      <c r="E33" s="24" t="s">
        <v>19</v>
      </c>
      <c r="F33" s="25">
        <v>75.58</v>
      </c>
      <c r="G33" s="48">
        <v>18.350000000000001</v>
      </c>
      <c r="H33" s="27">
        <f t="shared" si="0"/>
        <v>23.64</v>
      </c>
      <c r="I33" s="28">
        <f t="shared" si="1"/>
        <v>1786.71</v>
      </c>
      <c r="J33" s="49"/>
    </row>
    <row r="34" spans="1:10" ht="24">
      <c r="A34" s="44" t="s">
        <v>54</v>
      </c>
      <c r="B34" s="59" t="s">
        <v>352</v>
      </c>
      <c r="C34" s="22" t="s">
        <v>55</v>
      </c>
      <c r="D34" s="45" t="s">
        <v>56</v>
      </c>
      <c r="E34" s="46" t="s">
        <v>57</v>
      </c>
      <c r="F34" s="25">
        <v>10</v>
      </c>
      <c r="G34" s="60">
        <v>179.32</v>
      </c>
      <c r="H34" s="27">
        <f t="shared" si="0"/>
        <v>231</v>
      </c>
      <c r="I34" s="28">
        <f t="shared" si="1"/>
        <v>2310</v>
      </c>
      <c r="J34" s="47"/>
    </row>
    <row r="35" spans="1:10">
      <c r="A35" s="55">
        <v>6</v>
      </c>
      <c r="B35" s="51"/>
      <c r="C35" s="22"/>
      <c r="D35" s="52" t="s">
        <v>58</v>
      </c>
      <c r="E35" s="36"/>
      <c r="F35" s="25"/>
      <c r="G35" s="61"/>
      <c r="H35" s="27"/>
      <c r="I35" s="28"/>
      <c r="J35" s="38">
        <f>SUM(I36:I61)</f>
        <v>282091.18</v>
      </c>
    </row>
    <row r="36" spans="1:10">
      <c r="A36" s="55" t="s">
        <v>59</v>
      </c>
      <c r="B36" s="33"/>
      <c r="C36" s="22"/>
      <c r="D36" s="56" t="s">
        <v>60</v>
      </c>
      <c r="E36" s="57"/>
      <c r="F36" s="25"/>
      <c r="G36" s="58"/>
      <c r="H36" s="27"/>
      <c r="I36" s="28"/>
      <c r="J36" s="62"/>
    </row>
    <row r="37" spans="1:10">
      <c r="A37" s="53" t="s">
        <v>61</v>
      </c>
      <c r="B37" s="53" t="s">
        <v>12</v>
      </c>
      <c r="C37" s="22">
        <v>30011</v>
      </c>
      <c r="D37" s="50" t="s">
        <v>62</v>
      </c>
      <c r="E37" s="46" t="s">
        <v>63</v>
      </c>
      <c r="F37" s="25">
        <v>32.5</v>
      </c>
      <c r="G37" s="54">
        <v>105.78</v>
      </c>
      <c r="H37" s="27">
        <f t="shared" si="0"/>
        <v>136.27000000000001</v>
      </c>
      <c r="I37" s="28">
        <f t="shared" si="1"/>
        <v>4428.78</v>
      </c>
      <c r="J37" s="47"/>
    </row>
    <row r="38" spans="1:10" ht="21.6" customHeight="1">
      <c r="A38" s="53" t="s">
        <v>64</v>
      </c>
      <c r="B38" s="30" t="s">
        <v>12</v>
      </c>
      <c r="C38" s="22" t="s">
        <v>65</v>
      </c>
      <c r="D38" s="23" t="s">
        <v>66</v>
      </c>
      <c r="E38" s="24" t="s">
        <v>63</v>
      </c>
      <c r="F38" s="25">
        <v>0</v>
      </c>
      <c r="G38" s="48">
        <v>51.21</v>
      </c>
      <c r="H38" s="27">
        <f t="shared" si="0"/>
        <v>65.97</v>
      </c>
      <c r="I38" s="28">
        <f t="shared" si="1"/>
        <v>0</v>
      </c>
      <c r="J38" s="49"/>
    </row>
    <row r="39" spans="1:10" ht="21.6" customHeight="1">
      <c r="A39" s="53" t="s">
        <v>67</v>
      </c>
      <c r="B39" s="30" t="s">
        <v>12</v>
      </c>
      <c r="C39" s="22" t="s">
        <v>68</v>
      </c>
      <c r="D39" s="23" t="s">
        <v>69</v>
      </c>
      <c r="E39" s="24" t="s">
        <v>63</v>
      </c>
      <c r="F39" s="25">
        <v>13.69</v>
      </c>
      <c r="G39" s="48">
        <v>54.53</v>
      </c>
      <c r="H39" s="27">
        <f t="shared" si="0"/>
        <v>70.25</v>
      </c>
      <c r="I39" s="28">
        <f t="shared" si="1"/>
        <v>961.72</v>
      </c>
      <c r="J39" s="49"/>
    </row>
    <row r="40" spans="1:10">
      <c r="A40" s="51" t="s">
        <v>70</v>
      </c>
      <c r="B40" s="51"/>
      <c r="C40" s="22"/>
      <c r="D40" s="35" t="s">
        <v>71</v>
      </c>
      <c r="E40" s="36"/>
      <c r="F40" s="25"/>
      <c r="G40" s="37"/>
      <c r="H40" s="27"/>
      <c r="I40" s="28"/>
      <c r="J40" s="38"/>
    </row>
    <row r="41" spans="1:10">
      <c r="A41" s="44" t="s">
        <v>61</v>
      </c>
      <c r="B41" s="30" t="s">
        <v>12</v>
      </c>
      <c r="C41" s="22" t="s">
        <v>72</v>
      </c>
      <c r="D41" s="23" t="s">
        <v>73</v>
      </c>
      <c r="E41" s="24" t="s">
        <v>63</v>
      </c>
      <c r="F41" s="25">
        <v>7.75</v>
      </c>
      <c r="G41" s="48">
        <v>2751.96</v>
      </c>
      <c r="H41" s="27">
        <f t="shared" si="0"/>
        <v>3545.07</v>
      </c>
      <c r="I41" s="28">
        <f t="shared" si="1"/>
        <v>27474.29</v>
      </c>
      <c r="J41" s="49"/>
    </row>
    <row r="42" spans="1:10">
      <c r="A42" s="44" t="s">
        <v>64</v>
      </c>
      <c r="B42" s="30" t="s">
        <v>12</v>
      </c>
      <c r="C42" s="22" t="s">
        <v>74</v>
      </c>
      <c r="D42" s="23" t="s">
        <v>75</v>
      </c>
      <c r="E42" s="24" t="s">
        <v>63</v>
      </c>
      <c r="F42" s="25">
        <v>8.23</v>
      </c>
      <c r="G42" s="48">
        <v>2976.66</v>
      </c>
      <c r="H42" s="27">
        <f t="shared" si="0"/>
        <v>3834.53</v>
      </c>
      <c r="I42" s="28">
        <f t="shared" si="1"/>
        <v>31558.18</v>
      </c>
      <c r="J42" s="49"/>
    </row>
    <row r="43" spans="1:10">
      <c r="A43" s="44" t="s">
        <v>67</v>
      </c>
      <c r="B43" s="44" t="s">
        <v>12</v>
      </c>
      <c r="C43" s="22">
        <v>40257</v>
      </c>
      <c r="D43" s="50" t="s">
        <v>76</v>
      </c>
      <c r="E43" s="46" t="s">
        <v>63</v>
      </c>
      <c r="F43" s="25">
        <v>0.76</v>
      </c>
      <c r="G43" s="54">
        <v>704.5</v>
      </c>
      <c r="H43" s="27">
        <f t="shared" si="0"/>
        <v>907.54</v>
      </c>
      <c r="I43" s="28">
        <f t="shared" si="1"/>
        <v>689.73</v>
      </c>
      <c r="J43" s="47"/>
    </row>
    <row r="44" spans="1:10">
      <c r="A44" s="55" t="s">
        <v>77</v>
      </c>
      <c r="B44" s="33"/>
      <c r="C44" s="22"/>
      <c r="D44" s="56" t="s">
        <v>78</v>
      </c>
      <c r="E44" s="57"/>
      <c r="F44" s="25"/>
      <c r="G44" s="58"/>
      <c r="H44" s="27"/>
      <c r="I44" s="28"/>
      <c r="J44" s="62"/>
    </row>
    <row r="45" spans="1:10" ht="24">
      <c r="A45" s="44" t="s">
        <v>79</v>
      </c>
      <c r="B45" s="44" t="s">
        <v>12</v>
      </c>
      <c r="C45" s="22" t="s">
        <v>80</v>
      </c>
      <c r="D45" s="50" t="s">
        <v>81</v>
      </c>
      <c r="E45" s="46" t="s">
        <v>63</v>
      </c>
      <c r="F45" s="25">
        <v>15.42</v>
      </c>
      <c r="G45" s="54">
        <v>3298.29</v>
      </c>
      <c r="H45" s="27">
        <f t="shared" si="0"/>
        <v>4248.8599999999997</v>
      </c>
      <c r="I45" s="28">
        <f t="shared" si="1"/>
        <v>65517.42</v>
      </c>
      <c r="J45" s="47"/>
    </row>
    <row r="46" spans="1:10">
      <c r="A46" s="55" t="s">
        <v>82</v>
      </c>
      <c r="B46" s="33"/>
      <c r="C46" s="22"/>
      <c r="D46" s="56" t="s">
        <v>83</v>
      </c>
      <c r="E46" s="57"/>
      <c r="F46" s="25"/>
      <c r="G46" s="58"/>
      <c r="H46" s="27"/>
      <c r="I46" s="28"/>
      <c r="J46" s="62"/>
    </row>
    <row r="47" spans="1:10">
      <c r="A47" s="55" t="s">
        <v>84</v>
      </c>
      <c r="B47" s="33"/>
      <c r="C47" s="22"/>
      <c r="D47" s="56" t="s">
        <v>85</v>
      </c>
      <c r="E47" s="57"/>
      <c r="F47" s="25"/>
      <c r="G47" s="58"/>
      <c r="H47" s="27"/>
      <c r="I47" s="28"/>
      <c r="J47" s="62"/>
    </row>
    <row r="48" spans="1:10">
      <c r="A48" s="44" t="s">
        <v>86</v>
      </c>
      <c r="B48" s="30" t="s">
        <v>12</v>
      </c>
      <c r="C48" s="22" t="s">
        <v>87</v>
      </c>
      <c r="D48" s="23" t="s">
        <v>88</v>
      </c>
      <c r="E48" s="24" t="s">
        <v>89</v>
      </c>
      <c r="F48" s="25">
        <v>1894</v>
      </c>
      <c r="G48" s="48">
        <v>25.07</v>
      </c>
      <c r="H48" s="27">
        <f t="shared" si="0"/>
        <v>32.299999999999997</v>
      </c>
      <c r="I48" s="28">
        <f t="shared" si="1"/>
        <v>61176.2</v>
      </c>
      <c r="J48" s="49"/>
    </row>
    <row r="49" spans="1:10">
      <c r="A49" s="55" t="s">
        <v>90</v>
      </c>
      <c r="B49" s="33"/>
      <c r="C49" s="22"/>
      <c r="D49" s="56" t="s">
        <v>91</v>
      </c>
      <c r="E49" s="57"/>
      <c r="F49" s="25"/>
      <c r="G49" s="58"/>
      <c r="H49" s="27"/>
      <c r="I49" s="28"/>
      <c r="J49" s="62"/>
    </row>
    <row r="50" spans="1:10">
      <c r="A50" s="44" t="s">
        <v>92</v>
      </c>
      <c r="B50" s="63" t="s">
        <v>12</v>
      </c>
      <c r="C50" s="22">
        <v>70030</v>
      </c>
      <c r="D50" s="64" t="s">
        <v>93</v>
      </c>
      <c r="E50" s="65" t="s">
        <v>19</v>
      </c>
      <c r="F50" s="25">
        <v>250.31</v>
      </c>
      <c r="G50" s="66">
        <v>50.28</v>
      </c>
      <c r="H50" s="66">
        <f>ROUND((G50*1.2882),2)</f>
        <v>64.77</v>
      </c>
      <c r="I50" s="66">
        <f>ROUND((F50*H50),2)</f>
        <v>16212.58</v>
      </c>
      <c r="J50" s="67"/>
    </row>
    <row r="51" spans="1:10">
      <c r="A51" s="55" t="s">
        <v>94</v>
      </c>
      <c r="B51" s="33"/>
      <c r="C51" s="22"/>
      <c r="D51" s="56" t="s">
        <v>95</v>
      </c>
      <c r="E51" s="57"/>
      <c r="F51" s="25"/>
      <c r="G51" s="58"/>
      <c r="H51" s="27"/>
      <c r="I51" s="28"/>
      <c r="J51" s="62"/>
    </row>
    <row r="52" spans="1:10">
      <c r="A52" s="44" t="s">
        <v>96</v>
      </c>
      <c r="B52" s="30" t="s">
        <v>12</v>
      </c>
      <c r="C52" s="22" t="s">
        <v>97</v>
      </c>
      <c r="D52" s="23" t="s">
        <v>98</v>
      </c>
      <c r="E52" s="24" t="s">
        <v>19</v>
      </c>
      <c r="F52" s="25">
        <v>162.47999999999999</v>
      </c>
      <c r="G52" s="48">
        <v>68.5</v>
      </c>
      <c r="H52" s="27">
        <f t="shared" si="0"/>
        <v>88.24</v>
      </c>
      <c r="I52" s="28">
        <f t="shared" si="1"/>
        <v>14337.24</v>
      </c>
      <c r="J52" s="49"/>
    </row>
    <row r="53" spans="1:10">
      <c r="A53" s="44" t="s">
        <v>99</v>
      </c>
      <c r="B53" s="30" t="s">
        <v>12</v>
      </c>
      <c r="C53" s="22" t="s">
        <v>100</v>
      </c>
      <c r="D53" s="23" t="s">
        <v>101</v>
      </c>
      <c r="E53" s="24" t="s">
        <v>19</v>
      </c>
      <c r="F53" s="25">
        <f>F52</f>
        <v>162.47999999999999</v>
      </c>
      <c r="G53" s="48">
        <v>113.08</v>
      </c>
      <c r="H53" s="27">
        <f t="shared" si="0"/>
        <v>145.66999999999999</v>
      </c>
      <c r="I53" s="28">
        <f t="shared" si="1"/>
        <v>23668.46</v>
      </c>
      <c r="J53" s="49"/>
    </row>
    <row r="54" spans="1:10">
      <c r="A54" s="55" t="s">
        <v>102</v>
      </c>
      <c r="B54" s="33"/>
      <c r="C54" s="22"/>
      <c r="D54" s="56" t="s">
        <v>103</v>
      </c>
      <c r="E54" s="57"/>
      <c r="F54" s="25"/>
      <c r="G54" s="58"/>
      <c r="H54" s="27"/>
      <c r="I54" s="28"/>
      <c r="J54" s="62"/>
    </row>
    <row r="55" spans="1:10">
      <c r="A55" s="55" t="s">
        <v>104</v>
      </c>
      <c r="B55" s="33"/>
      <c r="C55" s="22"/>
      <c r="D55" s="56" t="s">
        <v>105</v>
      </c>
      <c r="E55" s="57"/>
      <c r="F55" s="25"/>
      <c r="G55" s="58"/>
      <c r="H55" s="27"/>
      <c r="I55" s="28"/>
      <c r="J55" s="62"/>
    </row>
    <row r="56" spans="1:10">
      <c r="A56" s="44" t="s">
        <v>106</v>
      </c>
      <c r="B56" s="44" t="s">
        <v>12</v>
      </c>
      <c r="C56" s="22" t="s">
        <v>107</v>
      </c>
      <c r="D56" s="45" t="s">
        <v>108</v>
      </c>
      <c r="E56" s="46" t="s">
        <v>19</v>
      </c>
      <c r="F56" s="25">
        <f>F50</f>
        <v>250.31</v>
      </c>
      <c r="G56" s="60">
        <v>37.229999999999997</v>
      </c>
      <c r="H56" s="27">
        <f t="shared" si="0"/>
        <v>47.96</v>
      </c>
      <c r="I56" s="28">
        <f t="shared" si="1"/>
        <v>12004.87</v>
      </c>
      <c r="J56" s="47"/>
    </row>
    <row r="57" spans="1:10">
      <c r="A57" s="55" t="s">
        <v>109</v>
      </c>
      <c r="B57" s="33"/>
      <c r="C57" s="22"/>
      <c r="D57" s="56" t="s">
        <v>110</v>
      </c>
      <c r="E57" s="57"/>
      <c r="F57" s="68"/>
      <c r="G57" s="58"/>
      <c r="H57" s="27"/>
      <c r="I57" s="28"/>
      <c r="J57" s="62"/>
    </row>
    <row r="58" spans="1:10">
      <c r="A58" s="44" t="s">
        <v>111</v>
      </c>
      <c r="B58" s="44" t="s">
        <v>12</v>
      </c>
      <c r="C58" s="22">
        <v>150253</v>
      </c>
      <c r="D58" s="50" t="s">
        <v>112</v>
      </c>
      <c r="E58" s="46" t="s">
        <v>19</v>
      </c>
      <c r="F58" s="25">
        <v>248.66</v>
      </c>
      <c r="G58" s="54">
        <v>40.83</v>
      </c>
      <c r="H58" s="27">
        <f t="shared" si="0"/>
        <v>52.6</v>
      </c>
      <c r="I58" s="28">
        <f>ROUND(F58*H58,2)</f>
        <v>13079.52</v>
      </c>
      <c r="J58" s="47"/>
    </row>
    <row r="59" spans="1:10">
      <c r="A59" s="55" t="s">
        <v>113</v>
      </c>
      <c r="B59" s="55"/>
      <c r="C59" s="22"/>
      <c r="D59" s="52" t="s">
        <v>114</v>
      </c>
      <c r="E59" s="36"/>
      <c r="F59" s="69"/>
      <c r="G59" s="26"/>
      <c r="H59" s="27"/>
      <c r="I59" s="28"/>
      <c r="J59" s="70"/>
    </row>
    <row r="60" spans="1:10">
      <c r="A60" s="44" t="s">
        <v>115</v>
      </c>
      <c r="B60" s="44" t="s">
        <v>12</v>
      </c>
      <c r="C60" s="22" t="s">
        <v>116</v>
      </c>
      <c r="D60" s="71" t="s">
        <v>117</v>
      </c>
      <c r="E60" s="65" t="s">
        <v>118</v>
      </c>
      <c r="F60" s="25">
        <v>19</v>
      </c>
      <c r="G60" s="72">
        <v>232.25</v>
      </c>
      <c r="H60" s="27">
        <f t="shared" ref="H60:H61" si="4">ROUND(G60*1.2882,2)</f>
        <v>299.18</v>
      </c>
      <c r="I60" s="73">
        <f t="shared" ref="I60:I61" si="5">ROUND(F60*H60,2)</f>
        <v>5684.42</v>
      </c>
      <c r="J60" s="49"/>
    </row>
    <row r="61" spans="1:10">
      <c r="A61" s="44" t="s">
        <v>119</v>
      </c>
      <c r="B61" s="44" t="s">
        <v>12</v>
      </c>
      <c r="C61" s="22" t="s">
        <v>120</v>
      </c>
      <c r="D61" s="71" t="s">
        <v>121</v>
      </c>
      <c r="E61" s="65" t="s">
        <v>57</v>
      </c>
      <c r="F61" s="25">
        <v>19</v>
      </c>
      <c r="G61" s="27">
        <v>216.45</v>
      </c>
      <c r="H61" s="27">
        <f t="shared" si="4"/>
        <v>278.83</v>
      </c>
      <c r="I61" s="73">
        <f t="shared" si="5"/>
        <v>5297.77</v>
      </c>
      <c r="J61" s="70"/>
    </row>
    <row r="62" spans="1:10" s="1" customFormat="1">
      <c r="A62" s="55">
        <v>7</v>
      </c>
      <c r="B62" s="33"/>
      <c r="C62" s="22"/>
      <c r="D62" s="74" t="s">
        <v>122</v>
      </c>
      <c r="E62" s="75"/>
      <c r="F62" s="76"/>
      <c r="G62" s="77"/>
      <c r="H62" s="78"/>
      <c r="I62" s="79"/>
      <c r="J62" s="80">
        <f>SUM(I63:I64)</f>
        <v>16212.78</v>
      </c>
    </row>
    <row r="63" spans="1:10" s="1" customFormat="1">
      <c r="A63" s="44" t="s">
        <v>123</v>
      </c>
      <c r="B63" s="30" t="s">
        <v>12</v>
      </c>
      <c r="C63" s="22">
        <v>130728</v>
      </c>
      <c r="D63" s="64" t="s">
        <v>357</v>
      </c>
      <c r="E63" s="46" t="s">
        <v>19</v>
      </c>
      <c r="F63" s="25">
        <v>63.81</v>
      </c>
      <c r="G63" s="81">
        <v>119.58</v>
      </c>
      <c r="H63" s="27">
        <f>ROUND(G63*1.2882,2)</f>
        <v>154.04</v>
      </c>
      <c r="I63" s="28">
        <f>ROUND(F63*H63,2)</f>
        <v>9829.2900000000009</v>
      </c>
      <c r="J63" s="82"/>
    </row>
    <row r="64" spans="1:10" s="1" customFormat="1" ht="36">
      <c r="A64" s="44" t="s">
        <v>124</v>
      </c>
      <c r="B64" s="59" t="s">
        <v>352</v>
      </c>
      <c r="C64" s="22" t="s">
        <v>125</v>
      </c>
      <c r="D64" s="64" t="s">
        <v>126</v>
      </c>
      <c r="E64" s="65" t="s">
        <v>57</v>
      </c>
      <c r="F64" s="25">
        <v>1</v>
      </c>
      <c r="G64" s="81">
        <v>4955.3599999999997</v>
      </c>
      <c r="H64" s="27">
        <f>ROUND(G64*1.2882,2)</f>
        <v>6383.49</v>
      </c>
      <c r="I64" s="28">
        <f>ROUND(F64*H64,2)</f>
        <v>6383.49</v>
      </c>
      <c r="J64" s="82"/>
    </row>
    <row r="65" spans="1:10" s="1" customFormat="1">
      <c r="A65" s="55">
        <v>8</v>
      </c>
      <c r="B65" s="33"/>
      <c r="C65" s="22"/>
      <c r="D65" s="74" t="s">
        <v>358</v>
      </c>
      <c r="E65" s="75"/>
      <c r="F65" s="76"/>
      <c r="G65" s="77"/>
      <c r="H65" s="78"/>
      <c r="I65" s="79"/>
      <c r="J65" s="38">
        <f>SUM(I66:I95)</f>
        <v>16025.810000000001</v>
      </c>
    </row>
    <row r="66" spans="1:10" s="1" customFormat="1">
      <c r="A66" s="55" t="s">
        <v>127</v>
      </c>
      <c r="B66" s="33"/>
      <c r="C66" s="22"/>
      <c r="D66" s="74" t="s">
        <v>60</v>
      </c>
      <c r="E66" s="75"/>
      <c r="F66" s="76"/>
      <c r="G66" s="77"/>
      <c r="H66" s="78"/>
      <c r="I66" s="79"/>
      <c r="J66" s="80"/>
    </row>
    <row r="67" spans="1:10" s="1" customFormat="1">
      <c r="A67" s="44" t="s">
        <v>128</v>
      </c>
      <c r="B67" s="30" t="s">
        <v>12</v>
      </c>
      <c r="C67" s="22">
        <v>30010</v>
      </c>
      <c r="D67" s="64" t="s">
        <v>66</v>
      </c>
      <c r="E67" s="65" t="s">
        <v>63</v>
      </c>
      <c r="F67" s="25">
        <v>0.35</v>
      </c>
      <c r="G67" s="83">
        <v>51.21</v>
      </c>
      <c r="H67" s="27">
        <f t="shared" ref="H67:H127" si="6">ROUND(G67*1.2882,2)</f>
        <v>65.97</v>
      </c>
      <c r="I67" s="28">
        <f t="shared" ref="I67:I91" si="7">ROUND(F67*H67,2)</f>
        <v>23.09</v>
      </c>
      <c r="J67" s="82"/>
    </row>
    <row r="68" spans="1:10" s="1" customFormat="1">
      <c r="A68" s="55" t="s">
        <v>129</v>
      </c>
      <c r="B68" s="33"/>
      <c r="C68" s="22"/>
      <c r="D68" s="74" t="s">
        <v>71</v>
      </c>
      <c r="E68" s="75"/>
      <c r="F68" s="76"/>
      <c r="G68" s="77"/>
      <c r="H68" s="78"/>
      <c r="I68" s="79"/>
      <c r="J68" s="80"/>
    </row>
    <row r="69" spans="1:10" s="1" customFormat="1">
      <c r="A69" s="44" t="s">
        <v>130</v>
      </c>
      <c r="B69" s="30" t="s">
        <v>12</v>
      </c>
      <c r="C69" s="22" t="s">
        <v>131</v>
      </c>
      <c r="D69" s="64" t="s">
        <v>132</v>
      </c>
      <c r="E69" s="65" t="s">
        <v>63</v>
      </c>
      <c r="F69" s="25">
        <v>0.35</v>
      </c>
      <c r="G69" s="83">
        <v>1454.58</v>
      </c>
      <c r="H69" s="27">
        <f t="shared" si="6"/>
        <v>1873.79</v>
      </c>
      <c r="I69" s="28">
        <f t="shared" si="7"/>
        <v>655.83</v>
      </c>
      <c r="J69" s="82"/>
    </row>
    <row r="70" spans="1:10" s="1" customFormat="1">
      <c r="A70" s="44" t="s">
        <v>133</v>
      </c>
      <c r="B70" s="30" t="s">
        <v>12</v>
      </c>
      <c r="C70" s="22">
        <v>80314</v>
      </c>
      <c r="D70" s="64" t="s">
        <v>134</v>
      </c>
      <c r="E70" s="65" t="s">
        <v>19</v>
      </c>
      <c r="F70" s="25">
        <v>2.7</v>
      </c>
      <c r="G70" s="81">
        <v>31.23</v>
      </c>
      <c r="H70" s="27">
        <f t="shared" si="6"/>
        <v>40.229999999999997</v>
      </c>
      <c r="I70" s="28">
        <f t="shared" si="7"/>
        <v>108.62</v>
      </c>
      <c r="J70" s="82"/>
    </row>
    <row r="71" spans="1:10" s="1" customFormat="1">
      <c r="A71" s="55" t="s">
        <v>135</v>
      </c>
      <c r="B71" s="33"/>
      <c r="C71" s="22"/>
      <c r="D71" s="74" t="s">
        <v>85</v>
      </c>
      <c r="E71" s="75"/>
      <c r="F71" s="76"/>
      <c r="G71" s="77"/>
      <c r="H71" s="78"/>
      <c r="I71" s="79"/>
      <c r="J71" s="80"/>
    </row>
    <row r="72" spans="1:10" s="1" customFormat="1" ht="24">
      <c r="A72" s="44" t="s">
        <v>136</v>
      </c>
      <c r="B72" s="30" t="s">
        <v>12</v>
      </c>
      <c r="C72" s="22" t="s">
        <v>80</v>
      </c>
      <c r="D72" s="64" t="s">
        <v>81</v>
      </c>
      <c r="E72" s="65" t="s">
        <v>63</v>
      </c>
      <c r="F72" s="25">
        <v>0.4</v>
      </c>
      <c r="G72" s="54">
        <v>3298.29</v>
      </c>
      <c r="H72" s="27">
        <f t="shared" si="6"/>
        <v>4248.8599999999997</v>
      </c>
      <c r="I72" s="28">
        <f t="shared" si="7"/>
        <v>1699.54</v>
      </c>
      <c r="J72" s="82"/>
    </row>
    <row r="73" spans="1:10" s="1" customFormat="1">
      <c r="A73" s="55" t="s">
        <v>137</v>
      </c>
      <c r="B73" s="33"/>
      <c r="C73" s="22"/>
      <c r="D73" s="74" t="s">
        <v>138</v>
      </c>
      <c r="E73" s="75"/>
      <c r="F73" s="76"/>
      <c r="G73" s="77"/>
      <c r="H73" s="78"/>
      <c r="I73" s="79"/>
      <c r="J73" s="80"/>
    </row>
    <row r="74" spans="1:10" s="1" customFormat="1">
      <c r="A74" s="44" t="s">
        <v>139</v>
      </c>
      <c r="B74" s="30" t="s">
        <v>12</v>
      </c>
      <c r="C74" s="22" t="s">
        <v>140</v>
      </c>
      <c r="D74" s="64" t="s">
        <v>141</v>
      </c>
      <c r="E74" s="65" t="s">
        <v>19</v>
      </c>
      <c r="F74" s="25">
        <v>9</v>
      </c>
      <c r="G74" s="83">
        <v>92.52</v>
      </c>
      <c r="H74" s="27">
        <f t="shared" si="6"/>
        <v>119.18</v>
      </c>
      <c r="I74" s="28">
        <f t="shared" si="7"/>
        <v>1072.6199999999999</v>
      </c>
      <c r="J74" s="82"/>
    </row>
    <row r="75" spans="1:10" s="1" customFormat="1">
      <c r="A75" s="55" t="s">
        <v>142</v>
      </c>
      <c r="B75" s="33"/>
      <c r="C75" s="22"/>
      <c r="D75" s="74" t="s">
        <v>143</v>
      </c>
      <c r="E75" s="75"/>
      <c r="F75" s="76"/>
      <c r="G75" s="77"/>
      <c r="H75" s="78"/>
      <c r="I75" s="79"/>
      <c r="J75" s="80"/>
    </row>
    <row r="76" spans="1:10" s="1" customFormat="1" ht="24">
      <c r="A76" s="44" t="s">
        <v>144</v>
      </c>
      <c r="B76" s="30" t="s">
        <v>12</v>
      </c>
      <c r="C76" s="22" t="s">
        <v>37</v>
      </c>
      <c r="D76" s="45" t="s">
        <v>38</v>
      </c>
      <c r="E76" s="46" t="s">
        <v>19</v>
      </c>
      <c r="F76" s="84">
        <v>5.25</v>
      </c>
      <c r="G76" s="31">
        <v>980.2</v>
      </c>
      <c r="H76" s="27">
        <f t="shared" ref="H76" si="8">ROUND(G76*1.2882,2)</f>
        <v>1262.69</v>
      </c>
      <c r="I76" s="28">
        <f t="shared" ref="I76" si="9">ROUND(F76*H76,2)</f>
        <v>6629.12</v>
      </c>
      <c r="J76" s="47"/>
    </row>
    <row r="77" spans="1:10" s="1" customFormat="1">
      <c r="A77" s="55" t="s">
        <v>145</v>
      </c>
      <c r="B77" s="33"/>
      <c r="C77" s="22"/>
      <c r="D77" s="74" t="s">
        <v>146</v>
      </c>
      <c r="E77" s="75"/>
      <c r="F77" s="76"/>
      <c r="G77" s="77"/>
      <c r="H77" s="78"/>
      <c r="I77" s="79"/>
      <c r="J77" s="80"/>
    </row>
    <row r="78" spans="1:10" s="1" customFormat="1">
      <c r="A78" s="44" t="s">
        <v>147</v>
      </c>
      <c r="B78" s="30" t="s">
        <v>12</v>
      </c>
      <c r="C78" s="22" t="s">
        <v>148</v>
      </c>
      <c r="D78" s="64" t="s">
        <v>149</v>
      </c>
      <c r="E78" s="65" t="s">
        <v>19</v>
      </c>
      <c r="F78" s="25">
        <f>F74*2</f>
        <v>18</v>
      </c>
      <c r="G78" s="83">
        <v>10.89</v>
      </c>
      <c r="H78" s="27">
        <f t="shared" si="6"/>
        <v>14.03</v>
      </c>
      <c r="I78" s="28">
        <f t="shared" si="7"/>
        <v>252.54</v>
      </c>
      <c r="J78" s="82"/>
    </row>
    <row r="79" spans="1:10" s="1" customFormat="1">
      <c r="A79" s="44" t="s">
        <v>150</v>
      </c>
      <c r="B79" s="30" t="s">
        <v>12</v>
      </c>
      <c r="C79" s="22" t="s">
        <v>151</v>
      </c>
      <c r="D79" s="64" t="s">
        <v>152</v>
      </c>
      <c r="E79" s="65" t="s">
        <v>19</v>
      </c>
      <c r="F79" s="25">
        <v>9</v>
      </c>
      <c r="G79" s="83">
        <v>37.93</v>
      </c>
      <c r="H79" s="27">
        <f t="shared" si="6"/>
        <v>48.86</v>
      </c>
      <c r="I79" s="28">
        <f t="shared" si="7"/>
        <v>439.74</v>
      </c>
      <c r="J79" s="82"/>
    </row>
    <row r="80" spans="1:10" s="1" customFormat="1">
      <c r="A80" s="44" t="s">
        <v>153</v>
      </c>
      <c r="B80" s="30" t="s">
        <v>12</v>
      </c>
      <c r="C80" s="22" t="s">
        <v>154</v>
      </c>
      <c r="D80" s="64" t="s">
        <v>155</v>
      </c>
      <c r="E80" s="65" t="s">
        <v>19</v>
      </c>
      <c r="F80" s="25">
        <v>13.3</v>
      </c>
      <c r="G80" s="83">
        <v>44.46</v>
      </c>
      <c r="H80" s="27">
        <f t="shared" si="6"/>
        <v>57.27</v>
      </c>
      <c r="I80" s="28">
        <f t="shared" si="7"/>
        <v>761.69</v>
      </c>
      <c r="J80" s="82"/>
    </row>
    <row r="81" spans="1:10" s="1" customFormat="1">
      <c r="A81" s="44" t="s">
        <v>156</v>
      </c>
      <c r="B81" s="30" t="s">
        <v>12</v>
      </c>
      <c r="C81" s="22" t="s">
        <v>157</v>
      </c>
      <c r="D81" s="64" t="s">
        <v>158</v>
      </c>
      <c r="E81" s="65" t="s">
        <v>19</v>
      </c>
      <c r="F81" s="25">
        <v>9</v>
      </c>
      <c r="G81" s="83">
        <v>82.3</v>
      </c>
      <c r="H81" s="27">
        <f t="shared" si="6"/>
        <v>106.02</v>
      </c>
      <c r="I81" s="28">
        <f t="shared" si="7"/>
        <v>954.18</v>
      </c>
      <c r="J81" s="82"/>
    </row>
    <row r="82" spans="1:10" s="1" customFormat="1">
      <c r="A82" s="55" t="s">
        <v>159</v>
      </c>
      <c r="B82" s="33"/>
      <c r="C82" s="22"/>
      <c r="D82" s="74" t="s">
        <v>95</v>
      </c>
      <c r="E82" s="75"/>
      <c r="F82" s="76"/>
      <c r="G82" s="77"/>
      <c r="H82" s="78"/>
      <c r="I82" s="79"/>
      <c r="J82" s="80"/>
    </row>
    <row r="83" spans="1:10" s="1" customFormat="1">
      <c r="A83" s="44" t="s">
        <v>160</v>
      </c>
      <c r="B83" s="30" t="s">
        <v>12</v>
      </c>
      <c r="C83" s="22" t="s">
        <v>46</v>
      </c>
      <c r="D83" s="64" t="s">
        <v>47</v>
      </c>
      <c r="E83" s="65" t="s">
        <v>19</v>
      </c>
      <c r="F83" s="25">
        <v>7.27</v>
      </c>
      <c r="G83" s="48">
        <v>116.65</v>
      </c>
      <c r="H83" s="27">
        <f t="shared" si="6"/>
        <v>150.27000000000001</v>
      </c>
      <c r="I83" s="28">
        <f t="shared" si="7"/>
        <v>1092.46</v>
      </c>
      <c r="J83" s="82"/>
    </row>
    <row r="84" spans="1:10" s="1" customFormat="1">
      <c r="A84" s="44" t="s">
        <v>161</v>
      </c>
      <c r="B84" s="30" t="s">
        <v>12</v>
      </c>
      <c r="C84" s="22" t="s">
        <v>97</v>
      </c>
      <c r="D84" s="64" t="s">
        <v>98</v>
      </c>
      <c r="E84" s="65" t="s">
        <v>19</v>
      </c>
      <c r="F84" s="25">
        <v>1.53</v>
      </c>
      <c r="G84" s="48">
        <v>68.5</v>
      </c>
      <c r="H84" s="27">
        <f t="shared" si="6"/>
        <v>88.24</v>
      </c>
      <c r="I84" s="28">
        <f t="shared" si="7"/>
        <v>135.01</v>
      </c>
      <c r="J84" s="82"/>
    </row>
    <row r="85" spans="1:10" s="1" customFormat="1">
      <c r="A85" s="44" t="s">
        <v>162</v>
      </c>
      <c r="B85" s="30" t="s">
        <v>12</v>
      </c>
      <c r="C85" s="22" t="s">
        <v>163</v>
      </c>
      <c r="D85" s="64" t="s">
        <v>164</v>
      </c>
      <c r="E85" s="65" t="s">
        <v>19</v>
      </c>
      <c r="F85" s="25">
        <v>1.53</v>
      </c>
      <c r="G85" s="83">
        <v>36.15</v>
      </c>
      <c r="H85" s="27">
        <f t="shared" si="6"/>
        <v>46.57</v>
      </c>
      <c r="I85" s="28">
        <f t="shared" si="7"/>
        <v>71.25</v>
      </c>
      <c r="J85" s="82"/>
    </row>
    <row r="86" spans="1:10" s="1" customFormat="1">
      <c r="A86" s="44" t="s">
        <v>165</v>
      </c>
      <c r="B86" s="30" t="s">
        <v>12</v>
      </c>
      <c r="C86" s="22" t="s">
        <v>166</v>
      </c>
      <c r="D86" s="64" t="s">
        <v>167</v>
      </c>
      <c r="E86" s="65" t="s">
        <v>19</v>
      </c>
      <c r="F86" s="25">
        <v>1.53</v>
      </c>
      <c r="G86" s="83">
        <v>75.52</v>
      </c>
      <c r="H86" s="27">
        <f t="shared" si="6"/>
        <v>97.28</v>
      </c>
      <c r="I86" s="28">
        <f t="shared" si="7"/>
        <v>148.84</v>
      </c>
      <c r="J86" s="82"/>
    </row>
    <row r="87" spans="1:10" s="1" customFormat="1">
      <c r="A87" s="44" t="s">
        <v>168</v>
      </c>
      <c r="B87" s="30" t="s">
        <v>12</v>
      </c>
      <c r="C87" s="22" t="s">
        <v>169</v>
      </c>
      <c r="D87" s="64" t="s">
        <v>170</v>
      </c>
      <c r="E87" s="65" t="s">
        <v>19</v>
      </c>
      <c r="F87" s="25">
        <v>0.25</v>
      </c>
      <c r="G87" s="83">
        <v>555.02</v>
      </c>
      <c r="H87" s="27">
        <f t="shared" si="6"/>
        <v>714.98</v>
      </c>
      <c r="I87" s="28">
        <f t="shared" si="7"/>
        <v>178.75</v>
      </c>
      <c r="J87" s="82"/>
    </row>
    <row r="88" spans="1:10" s="1" customFormat="1">
      <c r="A88" s="55" t="s">
        <v>171</v>
      </c>
      <c r="B88" s="33"/>
      <c r="C88" s="22"/>
      <c r="D88" s="74" t="s">
        <v>103</v>
      </c>
      <c r="E88" s="75"/>
      <c r="F88" s="76"/>
      <c r="G88" s="77"/>
      <c r="H88" s="78"/>
      <c r="I88" s="79"/>
      <c r="J88" s="80"/>
    </row>
    <row r="89" spans="1:10" s="1" customFormat="1">
      <c r="A89" s="44" t="s">
        <v>172</v>
      </c>
      <c r="B89" s="30" t="s">
        <v>12</v>
      </c>
      <c r="C89" s="22" t="s">
        <v>173</v>
      </c>
      <c r="D89" s="64" t="s">
        <v>174</v>
      </c>
      <c r="E89" s="65" t="s">
        <v>19</v>
      </c>
      <c r="F89" s="25">
        <f>F90</f>
        <v>17.600000000000001</v>
      </c>
      <c r="G89" s="83">
        <v>24.18</v>
      </c>
      <c r="H89" s="27">
        <f t="shared" si="6"/>
        <v>31.15</v>
      </c>
      <c r="I89" s="28">
        <f t="shared" si="7"/>
        <v>548.24</v>
      </c>
      <c r="J89" s="82"/>
    </row>
    <row r="90" spans="1:10" s="1" customFormat="1">
      <c r="A90" s="44" t="s">
        <v>175</v>
      </c>
      <c r="B90" s="30" t="s">
        <v>12</v>
      </c>
      <c r="C90" s="22" t="s">
        <v>176</v>
      </c>
      <c r="D90" s="64" t="s">
        <v>177</v>
      </c>
      <c r="E90" s="65" t="s">
        <v>19</v>
      </c>
      <c r="F90" s="25">
        <f>F80+4.3</f>
        <v>17.600000000000001</v>
      </c>
      <c r="G90" s="83">
        <v>21.35</v>
      </c>
      <c r="H90" s="27">
        <f t="shared" si="6"/>
        <v>27.5</v>
      </c>
      <c r="I90" s="28">
        <f t="shared" si="7"/>
        <v>484</v>
      </c>
      <c r="J90" s="82"/>
    </row>
    <row r="91" spans="1:10" s="1" customFormat="1">
      <c r="A91" s="44" t="s">
        <v>178</v>
      </c>
      <c r="B91" s="30" t="s">
        <v>12</v>
      </c>
      <c r="C91" s="22" t="s">
        <v>49</v>
      </c>
      <c r="D91" s="64" t="s">
        <v>179</v>
      </c>
      <c r="E91" s="65" t="s">
        <v>19</v>
      </c>
      <c r="F91" s="25">
        <f>F83</f>
        <v>7.27</v>
      </c>
      <c r="G91" s="83">
        <v>18.350000000000001</v>
      </c>
      <c r="H91" s="27">
        <f t="shared" si="6"/>
        <v>23.64</v>
      </c>
      <c r="I91" s="28">
        <f t="shared" si="7"/>
        <v>171.86</v>
      </c>
      <c r="J91" s="82"/>
    </row>
    <row r="92" spans="1:10" s="1" customFormat="1">
      <c r="A92" s="55" t="s">
        <v>180</v>
      </c>
      <c r="B92" s="33"/>
      <c r="C92" s="22"/>
      <c r="D92" s="74" t="s">
        <v>114</v>
      </c>
      <c r="E92" s="75"/>
      <c r="F92" s="76"/>
      <c r="G92" s="77"/>
      <c r="H92" s="78"/>
      <c r="I92" s="79"/>
      <c r="J92" s="80"/>
    </row>
    <row r="93" spans="1:10" s="1" customFormat="1">
      <c r="A93" s="44" t="s">
        <v>181</v>
      </c>
      <c r="B93" s="44" t="s">
        <v>12</v>
      </c>
      <c r="C93" s="22" t="s">
        <v>116</v>
      </c>
      <c r="D93" s="71" t="s">
        <v>117</v>
      </c>
      <c r="E93" s="65" t="s">
        <v>118</v>
      </c>
      <c r="F93" s="25">
        <v>1</v>
      </c>
      <c r="G93" s="72">
        <v>232.25</v>
      </c>
      <c r="H93" s="27">
        <f t="shared" ref="H93" si="10">ROUND(G93*1.2882,2)</f>
        <v>299.18</v>
      </c>
      <c r="I93" s="73">
        <f t="shared" ref="I93" si="11">ROUND(F93*H93,2)</f>
        <v>299.18</v>
      </c>
      <c r="J93" s="49"/>
    </row>
    <row r="94" spans="1:10" s="1" customFormat="1">
      <c r="A94" s="44" t="s">
        <v>182</v>
      </c>
      <c r="B94" s="44" t="s">
        <v>12</v>
      </c>
      <c r="C94" s="22" t="s">
        <v>120</v>
      </c>
      <c r="D94" s="71" t="s">
        <v>121</v>
      </c>
      <c r="E94" s="65" t="s">
        <v>57</v>
      </c>
      <c r="F94" s="25">
        <v>1</v>
      </c>
      <c r="G94" s="27">
        <v>216.45</v>
      </c>
      <c r="H94" s="27">
        <f t="shared" ref="H94:H95" si="12">ROUND(G94*1.2882,2)</f>
        <v>278.83</v>
      </c>
      <c r="I94" s="73">
        <f t="shared" ref="I94:I95" si="13">ROUND(F94*H94,2)</f>
        <v>278.83</v>
      </c>
      <c r="J94" s="70"/>
    </row>
    <row r="95" spans="1:10" s="1" customFormat="1">
      <c r="A95" s="44" t="s">
        <v>183</v>
      </c>
      <c r="B95" s="44" t="s">
        <v>12</v>
      </c>
      <c r="C95" s="22" t="s">
        <v>184</v>
      </c>
      <c r="D95" s="71" t="s">
        <v>185</v>
      </c>
      <c r="E95" s="65" t="s">
        <v>57</v>
      </c>
      <c r="F95" s="25">
        <f>'[1]MEMÓRIA DE CÁLCULO'!N79</f>
        <v>1</v>
      </c>
      <c r="G95" s="72">
        <v>15.85</v>
      </c>
      <c r="H95" s="27">
        <f t="shared" si="12"/>
        <v>20.420000000000002</v>
      </c>
      <c r="I95" s="73">
        <f t="shared" si="13"/>
        <v>20.420000000000002</v>
      </c>
      <c r="J95" s="82"/>
    </row>
    <row r="96" spans="1:10" s="1" customFormat="1">
      <c r="A96" s="55">
        <v>9</v>
      </c>
      <c r="B96" s="55"/>
      <c r="C96" s="22"/>
      <c r="D96" s="85" t="s">
        <v>114</v>
      </c>
      <c r="E96" s="57"/>
      <c r="F96" s="76"/>
      <c r="G96" s="86"/>
      <c r="H96" s="27"/>
      <c r="I96" s="28"/>
      <c r="J96" s="38">
        <f>SUM(I98:I115)</f>
        <v>148392.75999999998</v>
      </c>
    </row>
    <row r="97" spans="1:11" s="1" customFormat="1">
      <c r="A97" s="87" t="s">
        <v>186</v>
      </c>
      <c r="B97" s="88"/>
      <c r="C97" s="22"/>
      <c r="D97" s="89" t="s">
        <v>187</v>
      </c>
      <c r="E97" s="90"/>
      <c r="F97" s="91"/>
      <c r="G97" s="92"/>
      <c r="H97" s="92"/>
      <c r="I97" s="88"/>
      <c r="J97" s="93"/>
    </row>
    <row r="98" spans="1:11" s="1" customFormat="1">
      <c r="A98" s="94" t="s">
        <v>188</v>
      </c>
      <c r="B98" s="95" t="s">
        <v>12</v>
      </c>
      <c r="C98" s="22">
        <v>170890</v>
      </c>
      <c r="D98" s="96" t="s">
        <v>364</v>
      </c>
      <c r="E98" s="95" t="s">
        <v>57</v>
      </c>
      <c r="F98" s="97">
        <v>1</v>
      </c>
      <c r="G98" s="97">
        <v>3067.93</v>
      </c>
      <c r="H98" s="97">
        <f t="shared" ref="H98:H115" si="14">ROUND((G98*1.2882),2)</f>
        <v>3952.11</v>
      </c>
      <c r="I98" s="97">
        <f t="shared" ref="I98" si="15">ROUND((F98*H98),2)</f>
        <v>3952.11</v>
      </c>
      <c r="J98" s="93"/>
      <c r="K98" s="4"/>
    </row>
    <row r="99" spans="1:11" s="1" customFormat="1">
      <c r="A99" s="87" t="s">
        <v>189</v>
      </c>
      <c r="B99" s="88"/>
      <c r="C99" s="22"/>
      <c r="D99" s="89" t="s">
        <v>190</v>
      </c>
      <c r="E99" s="90"/>
      <c r="F99" s="91"/>
      <c r="G99" s="92"/>
      <c r="H99" s="92"/>
      <c r="I99" s="88"/>
      <c r="J99" s="98"/>
    </row>
    <row r="100" spans="1:11" s="1" customFormat="1">
      <c r="A100" s="94" t="s">
        <v>191</v>
      </c>
      <c r="B100" s="99" t="s">
        <v>12</v>
      </c>
      <c r="C100" s="22">
        <v>170388</v>
      </c>
      <c r="D100" s="96" t="s">
        <v>192</v>
      </c>
      <c r="E100" s="95" t="s">
        <v>193</v>
      </c>
      <c r="F100" s="92">
        <v>4</v>
      </c>
      <c r="G100" s="92">
        <v>341.82</v>
      </c>
      <c r="H100" s="92">
        <f t="shared" si="14"/>
        <v>440.33</v>
      </c>
      <c r="I100" s="92">
        <f>ROUND((F100*H100),2)</f>
        <v>1761.32</v>
      </c>
      <c r="J100" s="98"/>
    </row>
    <row r="101" spans="1:11" s="1" customFormat="1">
      <c r="A101" s="94" t="s">
        <v>194</v>
      </c>
      <c r="B101" s="99" t="s">
        <v>12</v>
      </c>
      <c r="C101" s="22">
        <v>170894</v>
      </c>
      <c r="D101" s="96" t="s">
        <v>363</v>
      </c>
      <c r="E101" s="95" t="s">
        <v>193</v>
      </c>
      <c r="F101" s="92">
        <v>1</v>
      </c>
      <c r="G101" s="92">
        <v>1745.88</v>
      </c>
      <c r="H101" s="92">
        <f t="shared" si="14"/>
        <v>2249.04</v>
      </c>
      <c r="I101" s="92">
        <f>ROUND((F101*H101),2)</f>
        <v>2249.04</v>
      </c>
      <c r="J101" s="98"/>
    </row>
    <row r="102" spans="1:11" s="1" customFormat="1">
      <c r="A102" s="94" t="s">
        <v>195</v>
      </c>
      <c r="B102" s="99" t="s">
        <v>12</v>
      </c>
      <c r="C102" s="22">
        <v>170393</v>
      </c>
      <c r="D102" s="96" t="s">
        <v>196</v>
      </c>
      <c r="E102" s="95" t="s">
        <v>193</v>
      </c>
      <c r="F102" s="92">
        <v>3</v>
      </c>
      <c r="G102" s="92">
        <v>228.81</v>
      </c>
      <c r="H102" s="92">
        <f t="shared" si="14"/>
        <v>294.75</v>
      </c>
      <c r="I102" s="92">
        <f>ROUND((F102*H102),2)</f>
        <v>884.25</v>
      </c>
      <c r="J102" s="98"/>
    </row>
    <row r="103" spans="1:11" s="1" customFormat="1">
      <c r="A103" s="87" t="s">
        <v>197</v>
      </c>
      <c r="B103" s="88"/>
      <c r="C103" s="22"/>
      <c r="D103" s="89" t="s">
        <v>198</v>
      </c>
      <c r="E103" s="90"/>
      <c r="F103" s="91"/>
      <c r="G103" s="92"/>
      <c r="H103" s="92"/>
      <c r="I103" s="88"/>
      <c r="J103" s="93"/>
    </row>
    <row r="104" spans="1:11" s="1" customFormat="1">
      <c r="A104" s="94" t="s">
        <v>199</v>
      </c>
      <c r="B104" s="99" t="s">
        <v>12</v>
      </c>
      <c r="C104" s="22">
        <v>170630</v>
      </c>
      <c r="D104" s="96" t="s">
        <v>200</v>
      </c>
      <c r="E104" s="95" t="s">
        <v>35</v>
      </c>
      <c r="F104" s="92">
        <v>87</v>
      </c>
      <c r="G104" s="92">
        <v>28.55</v>
      </c>
      <c r="H104" s="92">
        <f t="shared" si="14"/>
        <v>36.78</v>
      </c>
      <c r="I104" s="92">
        <f t="shared" ref="I104:I112" si="16">ROUND((F104*H104),2)</f>
        <v>3199.86</v>
      </c>
      <c r="J104" s="93"/>
    </row>
    <row r="105" spans="1:11" s="1" customFormat="1">
      <c r="A105" s="94" t="s">
        <v>201</v>
      </c>
      <c r="B105" s="99" t="s">
        <v>12</v>
      </c>
      <c r="C105" s="22">
        <v>170077</v>
      </c>
      <c r="D105" s="96" t="s">
        <v>202</v>
      </c>
      <c r="E105" s="95" t="s">
        <v>35</v>
      </c>
      <c r="F105" s="92">
        <v>66</v>
      </c>
      <c r="G105" s="92">
        <v>38.78</v>
      </c>
      <c r="H105" s="92">
        <f t="shared" si="14"/>
        <v>49.96</v>
      </c>
      <c r="I105" s="92">
        <f t="shared" si="16"/>
        <v>3297.36</v>
      </c>
      <c r="J105" s="93"/>
    </row>
    <row r="106" spans="1:11" s="1" customFormat="1">
      <c r="A106" s="87" t="s">
        <v>203</v>
      </c>
      <c r="B106" s="88"/>
      <c r="C106" s="22"/>
      <c r="D106" s="89" t="s">
        <v>204</v>
      </c>
      <c r="E106" s="90"/>
      <c r="F106" s="91"/>
      <c r="G106" s="92"/>
      <c r="H106" s="92"/>
      <c r="I106" s="92"/>
      <c r="J106" s="98"/>
    </row>
    <row r="107" spans="1:11" s="1" customFormat="1">
      <c r="A107" s="94" t="s">
        <v>205</v>
      </c>
      <c r="B107" s="99" t="s">
        <v>12</v>
      </c>
      <c r="C107" s="22">
        <v>170746</v>
      </c>
      <c r="D107" s="96" t="s">
        <v>206</v>
      </c>
      <c r="E107" s="95" t="s">
        <v>207</v>
      </c>
      <c r="F107" s="92">
        <v>142</v>
      </c>
      <c r="G107" s="92">
        <v>17.079999999999998</v>
      </c>
      <c r="H107" s="92">
        <f t="shared" ref="H107:H109" si="17">ROUND((G107*1.2882),2)</f>
        <v>22</v>
      </c>
      <c r="I107" s="92">
        <f t="shared" ref="I107:I109" si="18">ROUND((F107*H107),2)</f>
        <v>3124</v>
      </c>
      <c r="J107" s="98"/>
    </row>
    <row r="108" spans="1:11" s="1" customFormat="1">
      <c r="A108" s="94" t="s">
        <v>208</v>
      </c>
      <c r="B108" s="99" t="s">
        <v>12</v>
      </c>
      <c r="C108" s="22">
        <v>170747</v>
      </c>
      <c r="D108" s="96" t="s">
        <v>209</v>
      </c>
      <c r="E108" s="95" t="s">
        <v>207</v>
      </c>
      <c r="F108" s="92">
        <v>233</v>
      </c>
      <c r="G108" s="92">
        <v>25.52</v>
      </c>
      <c r="H108" s="92">
        <f t="shared" si="17"/>
        <v>32.869999999999997</v>
      </c>
      <c r="I108" s="92">
        <f t="shared" si="18"/>
        <v>7658.71</v>
      </c>
      <c r="J108" s="98"/>
    </row>
    <row r="109" spans="1:11" s="1" customFormat="1">
      <c r="A109" s="94" t="s">
        <v>210</v>
      </c>
      <c r="B109" s="99" t="s">
        <v>12</v>
      </c>
      <c r="C109" s="22">
        <v>170748</v>
      </c>
      <c r="D109" s="96" t="s">
        <v>211</v>
      </c>
      <c r="E109" s="95" t="s">
        <v>207</v>
      </c>
      <c r="F109" s="92">
        <v>219</v>
      </c>
      <c r="G109" s="92">
        <v>36.92</v>
      </c>
      <c r="H109" s="92">
        <f t="shared" si="17"/>
        <v>47.56</v>
      </c>
      <c r="I109" s="92">
        <f t="shared" si="18"/>
        <v>10415.64</v>
      </c>
      <c r="J109" s="98"/>
    </row>
    <row r="110" spans="1:11" s="1" customFormat="1">
      <c r="A110" s="94" t="s">
        <v>212</v>
      </c>
      <c r="B110" s="99" t="s">
        <v>12</v>
      </c>
      <c r="C110" s="22">
        <v>170749</v>
      </c>
      <c r="D110" s="96" t="s">
        <v>213</v>
      </c>
      <c r="E110" s="95" t="s">
        <v>207</v>
      </c>
      <c r="F110" s="92">
        <v>242</v>
      </c>
      <c r="G110" s="92">
        <v>51.11</v>
      </c>
      <c r="H110" s="92">
        <f t="shared" si="14"/>
        <v>65.84</v>
      </c>
      <c r="I110" s="92">
        <f t="shared" si="16"/>
        <v>15933.28</v>
      </c>
      <c r="J110" s="98"/>
    </row>
    <row r="111" spans="1:11" s="1" customFormat="1">
      <c r="A111" s="94" t="s">
        <v>214</v>
      </c>
      <c r="B111" s="99" t="s">
        <v>12</v>
      </c>
      <c r="C111" s="22">
        <v>170751</v>
      </c>
      <c r="D111" s="96" t="s">
        <v>215</v>
      </c>
      <c r="E111" s="95" t="s">
        <v>207</v>
      </c>
      <c r="F111" s="92">
        <v>5</v>
      </c>
      <c r="G111" s="92">
        <v>94.51</v>
      </c>
      <c r="H111" s="92">
        <f t="shared" si="14"/>
        <v>121.75</v>
      </c>
      <c r="I111" s="92">
        <f t="shared" si="16"/>
        <v>608.75</v>
      </c>
      <c r="J111" s="98"/>
    </row>
    <row r="112" spans="1:11" s="1" customFormat="1">
      <c r="A112" s="94" t="s">
        <v>216</v>
      </c>
      <c r="B112" s="99" t="s">
        <v>12</v>
      </c>
      <c r="C112" s="22">
        <v>170934</v>
      </c>
      <c r="D112" s="96" t="s">
        <v>217</v>
      </c>
      <c r="E112" s="95" t="s">
        <v>207</v>
      </c>
      <c r="F112" s="92">
        <v>15</v>
      </c>
      <c r="G112" s="92">
        <v>162.58000000000001</v>
      </c>
      <c r="H112" s="92">
        <f t="shared" si="14"/>
        <v>209.44</v>
      </c>
      <c r="I112" s="92">
        <f t="shared" si="16"/>
        <v>3141.6</v>
      </c>
      <c r="J112" s="98"/>
    </row>
    <row r="113" spans="1:10" s="1" customFormat="1">
      <c r="A113" s="87" t="s">
        <v>220</v>
      </c>
      <c r="B113" s="88"/>
      <c r="C113" s="22"/>
      <c r="D113" s="89" t="s">
        <v>221</v>
      </c>
      <c r="E113" s="90"/>
      <c r="F113" s="91"/>
      <c r="G113" s="92"/>
      <c r="H113" s="92"/>
      <c r="I113" s="88"/>
      <c r="J113" s="100"/>
    </row>
    <row r="114" spans="1:10" s="1" customFormat="1" ht="24">
      <c r="A114" s="94" t="s">
        <v>222</v>
      </c>
      <c r="B114" s="95" t="s">
        <v>12</v>
      </c>
      <c r="C114" s="22">
        <v>170695</v>
      </c>
      <c r="D114" s="96" t="s">
        <v>362</v>
      </c>
      <c r="E114" s="95" t="s">
        <v>57</v>
      </c>
      <c r="F114" s="92">
        <v>1</v>
      </c>
      <c r="G114" s="92">
        <v>68521.97</v>
      </c>
      <c r="H114" s="92">
        <f t="shared" ref="H114" si="19">ROUND((G114*1.2882),2)</f>
        <v>88270</v>
      </c>
      <c r="I114" s="92">
        <f>ROUND((F114*H114),2)</f>
        <v>88270</v>
      </c>
      <c r="J114" s="100"/>
    </row>
    <row r="115" spans="1:10" s="1" customFormat="1" ht="24">
      <c r="A115" s="94" t="s">
        <v>223</v>
      </c>
      <c r="B115" s="95" t="s">
        <v>12</v>
      </c>
      <c r="C115" s="22">
        <v>170415</v>
      </c>
      <c r="D115" s="101" t="s">
        <v>225</v>
      </c>
      <c r="E115" s="95" t="s">
        <v>57</v>
      </c>
      <c r="F115" s="97">
        <v>1</v>
      </c>
      <c r="G115" s="97">
        <v>3025.03</v>
      </c>
      <c r="H115" s="97">
        <f t="shared" si="14"/>
        <v>3896.84</v>
      </c>
      <c r="I115" s="97">
        <f>ROUND((F115*H115),2)</f>
        <v>3896.84</v>
      </c>
      <c r="J115" s="102"/>
    </row>
    <row r="116" spans="1:10" s="1" customFormat="1">
      <c r="A116" s="55">
        <v>10</v>
      </c>
      <c r="B116" s="55"/>
      <c r="C116" s="22"/>
      <c r="D116" s="85" t="s">
        <v>227</v>
      </c>
      <c r="E116" s="57"/>
      <c r="F116" s="76"/>
      <c r="G116" s="86"/>
      <c r="H116" s="27"/>
      <c r="I116" s="28"/>
      <c r="J116" s="38">
        <f>SUM(I117:I124)</f>
        <v>281558.49000000005</v>
      </c>
    </row>
    <row r="117" spans="1:10" s="1" customFormat="1">
      <c r="A117" s="44" t="s">
        <v>238</v>
      </c>
      <c r="B117" s="99" t="s">
        <v>12</v>
      </c>
      <c r="C117" s="22">
        <v>171272</v>
      </c>
      <c r="D117" s="96" t="s">
        <v>218</v>
      </c>
      <c r="E117" s="95" t="s">
        <v>207</v>
      </c>
      <c r="F117" s="92">
        <v>1976</v>
      </c>
      <c r="G117" s="92">
        <v>38.22</v>
      </c>
      <c r="H117" s="92">
        <f t="shared" ref="H117:H121" si="20">ROUND((G117*1.2882),2)</f>
        <v>49.24</v>
      </c>
      <c r="I117" s="92">
        <f t="shared" ref="I117:I121" si="21">ROUND((F117*H117),2)</f>
        <v>97298.240000000005</v>
      </c>
      <c r="J117" s="93"/>
    </row>
    <row r="118" spans="1:10" s="1" customFormat="1">
      <c r="A118" s="44" t="s">
        <v>240</v>
      </c>
      <c r="B118" s="99" t="s">
        <v>12</v>
      </c>
      <c r="C118" s="22">
        <v>171273</v>
      </c>
      <c r="D118" s="96" t="s">
        <v>219</v>
      </c>
      <c r="E118" s="95" t="s">
        <v>207</v>
      </c>
      <c r="F118" s="92">
        <v>1620</v>
      </c>
      <c r="G118" s="92">
        <v>61.35</v>
      </c>
      <c r="H118" s="92">
        <f t="shared" si="20"/>
        <v>79.03</v>
      </c>
      <c r="I118" s="92">
        <f t="shared" si="21"/>
        <v>128028.6</v>
      </c>
      <c r="J118" s="102"/>
    </row>
    <row r="119" spans="1:10" s="1" customFormat="1">
      <c r="A119" s="44" t="s">
        <v>243</v>
      </c>
      <c r="B119" s="99" t="s">
        <v>12</v>
      </c>
      <c r="C119" s="22">
        <v>170076</v>
      </c>
      <c r="D119" s="96" t="s">
        <v>228</v>
      </c>
      <c r="E119" s="95" t="s">
        <v>35</v>
      </c>
      <c r="F119" s="92">
        <v>138</v>
      </c>
      <c r="G119" s="92">
        <v>10.63</v>
      </c>
      <c r="H119" s="92">
        <f t="shared" si="20"/>
        <v>13.69</v>
      </c>
      <c r="I119" s="92">
        <f t="shared" si="21"/>
        <v>1889.22</v>
      </c>
      <c r="J119" s="93"/>
    </row>
    <row r="120" spans="1:10" s="1" customFormat="1">
      <c r="A120" s="44" t="s">
        <v>244</v>
      </c>
      <c r="B120" s="99" t="s">
        <v>12</v>
      </c>
      <c r="C120" s="22" t="s">
        <v>229</v>
      </c>
      <c r="D120" s="96" t="s">
        <v>230</v>
      </c>
      <c r="E120" s="95" t="s">
        <v>57</v>
      </c>
      <c r="F120" s="103">
        <v>34</v>
      </c>
      <c r="G120" s="81">
        <v>49.6</v>
      </c>
      <c r="H120" s="27">
        <f t="shared" si="20"/>
        <v>63.89</v>
      </c>
      <c r="I120" s="28">
        <f t="shared" si="21"/>
        <v>2172.2600000000002</v>
      </c>
      <c r="J120" s="82"/>
    </row>
    <row r="121" spans="1:10" s="1" customFormat="1">
      <c r="A121" s="44" t="s">
        <v>245</v>
      </c>
      <c r="B121" s="99" t="s">
        <v>12</v>
      </c>
      <c r="C121" s="22" t="s">
        <v>231</v>
      </c>
      <c r="D121" s="96" t="s">
        <v>232</v>
      </c>
      <c r="E121" s="95" t="s">
        <v>57</v>
      </c>
      <c r="F121" s="103">
        <v>61</v>
      </c>
      <c r="G121" s="81">
        <v>126.76</v>
      </c>
      <c r="H121" s="27">
        <f t="shared" si="20"/>
        <v>163.29</v>
      </c>
      <c r="I121" s="28">
        <f t="shared" si="21"/>
        <v>9960.69</v>
      </c>
      <c r="J121" s="62"/>
    </row>
    <row r="122" spans="1:10" s="1" customFormat="1">
      <c r="A122" s="44" t="s">
        <v>246</v>
      </c>
      <c r="B122" s="99" t="s">
        <v>12</v>
      </c>
      <c r="C122" s="22" t="s">
        <v>233</v>
      </c>
      <c r="D122" s="71" t="s">
        <v>224</v>
      </c>
      <c r="E122" s="95" t="s">
        <v>57</v>
      </c>
      <c r="F122" s="25">
        <v>2</v>
      </c>
      <c r="G122" s="81">
        <v>161.96</v>
      </c>
      <c r="H122" s="27">
        <f t="shared" ref="H122" si="22">ROUND((G122*1.2882),2)</f>
        <v>208.64</v>
      </c>
      <c r="I122" s="28">
        <f t="shared" ref="I122" si="23">ROUND((F122*H122),2)</f>
        <v>417.28</v>
      </c>
      <c r="J122" s="82"/>
    </row>
    <row r="123" spans="1:10" s="1" customFormat="1">
      <c r="A123" s="44" t="s">
        <v>341</v>
      </c>
      <c r="B123" s="99" t="s">
        <v>12</v>
      </c>
      <c r="C123" s="22" t="s">
        <v>234</v>
      </c>
      <c r="D123" s="71" t="s">
        <v>226</v>
      </c>
      <c r="E123" s="95" t="s">
        <v>57</v>
      </c>
      <c r="F123" s="25">
        <v>697</v>
      </c>
      <c r="G123" s="81">
        <v>44.37</v>
      </c>
      <c r="H123" s="27">
        <f t="shared" ref="H123" si="24">ROUND((G123*1.2882),2)</f>
        <v>57.16</v>
      </c>
      <c r="I123" s="28">
        <f t="shared" ref="I123" si="25">ROUND((F123*H123),2)</f>
        <v>39840.519999999997</v>
      </c>
      <c r="J123" s="82"/>
    </row>
    <row r="124" spans="1:10" s="1" customFormat="1" ht="24">
      <c r="A124" s="44" t="s">
        <v>342</v>
      </c>
      <c r="B124" s="59" t="s">
        <v>352</v>
      </c>
      <c r="C124" s="22" t="s">
        <v>235</v>
      </c>
      <c r="D124" s="71" t="s">
        <v>236</v>
      </c>
      <c r="E124" s="95" t="s">
        <v>57</v>
      </c>
      <c r="F124" s="103">
        <v>38</v>
      </c>
      <c r="G124" s="81">
        <v>39.869999999999997</v>
      </c>
      <c r="H124" s="27">
        <f t="shared" ref="H124" si="26">ROUND((G124*1.2882),2)</f>
        <v>51.36</v>
      </c>
      <c r="I124" s="28">
        <f t="shared" ref="I124" si="27">ROUND((F124*H124),2)</f>
        <v>1951.68</v>
      </c>
      <c r="J124" s="62"/>
    </row>
    <row r="125" spans="1:10" s="1" customFormat="1">
      <c r="A125" s="55">
        <v>11</v>
      </c>
      <c r="B125" s="55"/>
      <c r="C125" s="22"/>
      <c r="D125" s="85" t="s">
        <v>237</v>
      </c>
      <c r="E125" s="75"/>
      <c r="F125" s="76"/>
      <c r="G125" s="86"/>
      <c r="H125" s="27"/>
      <c r="I125" s="28"/>
      <c r="J125" s="38">
        <f>SUM(I126:I127)</f>
        <v>5099.3600000000006</v>
      </c>
    </row>
    <row r="126" spans="1:10" s="1" customFormat="1">
      <c r="A126" s="44" t="s">
        <v>248</v>
      </c>
      <c r="B126" s="44" t="s">
        <v>12</v>
      </c>
      <c r="C126" s="22">
        <v>170931</v>
      </c>
      <c r="D126" s="71" t="s">
        <v>239</v>
      </c>
      <c r="E126" s="65" t="s">
        <v>57</v>
      </c>
      <c r="F126" s="25">
        <v>20</v>
      </c>
      <c r="G126" s="81">
        <v>79.56</v>
      </c>
      <c r="H126" s="27">
        <f t="shared" si="6"/>
        <v>102.49</v>
      </c>
      <c r="I126" s="28">
        <f t="shared" ref="I126:I127" si="28">ROUND(F126*H126,2)</f>
        <v>2049.8000000000002</v>
      </c>
      <c r="J126" s="82"/>
    </row>
    <row r="127" spans="1:10" s="1" customFormat="1">
      <c r="A127" s="44" t="s">
        <v>251</v>
      </c>
      <c r="B127" s="44" t="s">
        <v>12</v>
      </c>
      <c r="C127" s="22" t="s">
        <v>241</v>
      </c>
      <c r="D127" s="71" t="s">
        <v>242</v>
      </c>
      <c r="E127" s="65" t="s">
        <v>57</v>
      </c>
      <c r="F127" s="25">
        <v>394</v>
      </c>
      <c r="G127" s="81">
        <v>6.01</v>
      </c>
      <c r="H127" s="27">
        <f t="shared" si="6"/>
        <v>7.74</v>
      </c>
      <c r="I127" s="28">
        <f t="shared" si="28"/>
        <v>3049.56</v>
      </c>
      <c r="J127" s="82"/>
    </row>
    <row r="128" spans="1:10" s="1" customFormat="1">
      <c r="A128" s="55">
        <v>12</v>
      </c>
      <c r="B128" s="55"/>
      <c r="C128" s="22"/>
      <c r="D128" s="85" t="s">
        <v>247</v>
      </c>
      <c r="E128" s="75"/>
      <c r="F128" s="76"/>
      <c r="G128" s="86"/>
      <c r="H128" s="27"/>
      <c r="I128" s="28"/>
      <c r="J128" s="38">
        <f>SUM(I129:I141)</f>
        <v>53625.73</v>
      </c>
    </row>
    <row r="129" spans="1:10" s="1" customFormat="1">
      <c r="A129" s="44" t="s">
        <v>264</v>
      </c>
      <c r="B129" s="99" t="s">
        <v>12</v>
      </c>
      <c r="C129" s="22">
        <v>180639</v>
      </c>
      <c r="D129" s="96" t="s">
        <v>249</v>
      </c>
      <c r="E129" s="95" t="s">
        <v>250</v>
      </c>
      <c r="F129" s="92">
        <v>1</v>
      </c>
      <c r="G129" s="92">
        <v>581.32000000000005</v>
      </c>
      <c r="H129" s="92">
        <f t="shared" ref="H129:H141" si="29">ROUND((G129*1.2882),2)</f>
        <v>748.86</v>
      </c>
      <c r="I129" s="92">
        <f t="shared" ref="I129:I141" si="30">ROUND((F129*H129),2)</f>
        <v>748.86</v>
      </c>
      <c r="J129" s="104"/>
    </row>
    <row r="130" spans="1:10" s="1" customFormat="1">
      <c r="A130" s="44" t="s">
        <v>266</v>
      </c>
      <c r="B130" s="99" t="s">
        <v>12</v>
      </c>
      <c r="C130" s="22">
        <v>180502</v>
      </c>
      <c r="D130" s="96" t="s">
        <v>361</v>
      </c>
      <c r="E130" s="95" t="s">
        <v>118</v>
      </c>
      <c r="F130" s="92">
        <v>1</v>
      </c>
      <c r="G130" s="92">
        <v>3383.66</v>
      </c>
      <c r="H130" s="92">
        <f t="shared" ref="H130" si="31">ROUND((G130*1.2882),2)</f>
        <v>4358.83</v>
      </c>
      <c r="I130" s="92">
        <f t="shared" ref="I130" si="32">ROUND((F130*H130),2)</f>
        <v>4358.83</v>
      </c>
      <c r="J130" s="105"/>
    </row>
    <row r="131" spans="1:10" s="1" customFormat="1">
      <c r="A131" s="44" t="s">
        <v>266</v>
      </c>
      <c r="B131" s="99" t="s">
        <v>12</v>
      </c>
      <c r="C131" s="22">
        <v>180299</v>
      </c>
      <c r="D131" s="96" t="s">
        <v>252</v>
      </c>
      <c r="E131" s="95" t="s">
        <v>118</v>
      </c>
      <c r="F131" s="92">
        <v>5</v>
      </c>
      <c r="G131" s="92">
        <v>466.08</v>
      </c>
      <c r="H131" s="92">
        <f t="shared" si="29"/>
        <v>600.4</v>
      </c>
      <c r="I131" s="92">
        <f t="shared" si="30"/>
        <v>3002</v>
      </c>
      <c r="J131" s="105"/>
    </row>
    <row r="132" spans="1:10" s="1" customFormat="1">
      <c r="A132" s="44" t="s">
        <v>268</v>
      </c>
      <c r="B132" s="99" t="s">
        <v>12</v>
      </c>
      <c r="C132" s="22">
        <v>180798</v>
      </c>
      <c r="D132" s="96" t="s">
        <v>253</v>
      </c>
      <c r="E132" s="95" t="s">
        <v>57</v>
      </c>
      <c r="F132" s="92">
        <v>3</v>
      </c>
      <c r="G132" s="92">
        <v>88.1</v>
      </c>
      <c r="H132" s="92">
        <f t="shared" si="29"/>
        <v>113.49</v>
      </c>
      <c r="I132" s="92">
        <f t="shared" si="30"/>
        <v>340.47</v>
      </c>
      <c r="J132" s="105"/>
    </row>
    <row r="133" spans="1:10" s="1" customFormat="1">
      <c r="A133" s="44" t="s">
        <v>269</v>
      </c>
      <c r="B133" s="99" t="s">
        <v>12</v>
      </c>
      <c r="C133" s="22">
        <v>180095</v>
      </c>
      <c r="D133" s="96" t="s">
        <v>254</v>
      </c>
      <c r="E133" s="95" t="s">
        <v>57</v>
      </c>
      <c r="F133" s="92">
        <v>1</v>
      </c>
      <c r="G133" s="92">
        <v>74.040000000000006</v>
      </c>
      <c r="H133" s="92">
        <f t="shared" si="29"/>
        <v>95.38</v>
      </c>
      <c r="I133" s="92">
        <f t="shared" si="30"/>
        <v>95.38</v>
      </c>
      <c r="J133" s="105"/>
    </row>
    <row r="134" spans="1:10" s="1" customFormat="1">
      <c r="A134" s="44" t="s">
        <v>270</v>
      </c>
      <c r="B134" s="99" t="s">
        <v>12</v>
      </c>
      <c r="C134" s="22">
        <v>180837</v>
      </c>
      <c r="D134" s="96" t="s">
        <v>255</v>
      </c>
      <c r="E134" s="95" t="s">
        <v>57</v>
      </c>
      <c r="F134" s="92">
        <v>2</v>
      </c>
      <c r="G134" s="92">
        <v>5768.82</v>
      </c>
      <c r="H134" s="92">
        <f t="shared" si="29"/>
        <v>7431.39</v>
      </c>
      <c r="I134" s="92">
        <f t="shared" si="30"/>
        <v>14862.78</v>
      </c>
      <c r="J134" s="105"/>
    </row>
    <row r="135" spans="1:10" s="1" customFormat="1">
      <c r="A135" s="44" t="s">
        <v>272</v>
      </c>
      <c r="B135" s="99" t="s">
        <v>12</v>
      </c>
      <c r="C135" s="22">
        <v>180108</v>
      </c>
      <c r="D135" s="96" t="s">
        <v>256</v>
      </c>
      <c r="E135" s="95" t="s">
        <v>207</v>
      </c>
      <c r="F135" s="92">
        <v>12</v>
      </c>
      <c r="G135" s="92">
        <v>11.99</v>
      </c>
      <c r="H135" s="92">
        <f t="shared" si="29"/>
        <v>15.45</v>
      </c>
      <c r="I135" s="92">
        <f t="shared" si="30"/>
        <v>185.4</v>
      </c>
      <c r="J135" s="104"/>
    </row>
    <row r="136" spans="1:10" s="1" customFormat="1">
      <c r="A136" s="44" t="s">
        <v>343</v>
      </c>
      <c r="B136" s="99" t="s">
        <v>12</v>
      </c>
      <c r="C136" s="22">
        <v>180107</v>
      </c>
      <c r="D136" s="96" t="s">
        <v>257</v>
      </c>
      <c r="E136" s="95" t="s">
        <v>207</v>
      </c>
      <c r="F136" s="92">
        <v>36</v>
      </c>
      <c r="G136" s="92">
        <v>14.1</v>
      </c>
      <c r="H136" s="92">
        <f t="shared" si="29"/>
        <v>18.16</v>
      </c>
      <c r="I136" s="92">
        <f t="shared" si="30"/>
        <v>653.76</v>
      </c>
      <c r="J136" s="105"/>
    </row>
    <row r="137" spans="1:10" s="1" customFormat="1">
      <c r="A137" s="44" t="s">
        <v>344</v>
      </c>
      <c r="B137" s="99" t="s">
        <v>12</v>
      </c>
      <c r="C137" s="22">
        <v>180106</v>
      </c>
      <c r="D137" s="96" t="s">
        <v>258</v>
      </c>
      <c r="E137" s="95" t="s">
        <v>207</v>
      </c>
      <c r="F137" s="92">
        <v>24</v>
      </c>
      <c r="G137" s="92">
        <v>22.35</v>
      </c>
      <c r="H137" s="92">
        <f t="shared" si="29"/>
        <v>28.79</v>
      </c>
      <c r="I137" s="92">
        <f t="shared" si="30"/>
        <v>690.96</v>
      </c>
      <c r="J137" s="104"/>
    </row>
    <row r="138" spans="1:10" s="1" customFormat="1">
      <c r="A138" s="44" t="s">
        <v>345</v>
      </c>
      <c r="B138" s="99" t="s">
        <v>12</v>
      </c>
      <c r="C138" s="22">
        <v>180422</v>
      </c>
      <c r="D138" s="96" t="s">
        <v>259</v>
      </c>
      <c r="E138" s="95" t="s">
        <v>207</v>
      </c>
      <c r="F138" s="92">
        <v>102</v>
      </c>
      <c r="G138" s="92">
        <v>32.28</v>
      </c>
      <c r="H138" s="92">
        <f t="shared" si="29"/>
        <v>41.58</v>
      </c>
      <c r="I138" s="92">
        <f t="shared" si="30"/>
        <v>4241.16</v>
      </c>
      <c r="J138" s="104"/>
    </row>
    <row r="139" spans="1:10" s="1" customFormat="1">
      <c r="A139" s="44" t="s">
        <v>346</v>
      </c>
      <c r="B139" s="99" t="s">
        <v>12</v>
      </c>
      <c r="C139" s="22">
        <v>180423</v>
      </c>
      <c r="D139" s="96" t="s">
        <v>260</v>
      </c>
      <c r="E139" s="95" t="s">
        <v>207</v>
      </c>
      <c r="F139" s="92">
        <v>12</v>
      </c>
      <c r="G139" s="92">
        <v>34.369999999999997</v>
      </c>
      <c r="H139" s="92">
        <f t="shared" ref="H139:H140" si="33">ROUND((G139*1.2882),2)</f>
        <v>44.28</v>
      </c>
      <c r="I139" s="92">
        <f t="shared" ref="I139:I140" si="34">ROUND((F139*H139),2)</f>
        <v>531.36</v>
      </c>
      <c r="J139" s="104"/>
    </row>
    <row r="140" spans="1:10" s="1" customFormat="1">
      <c r="A140" s="44" t="s">
        <v>347</v>
      </c>
      <c r="B140" s="99" t="s">
        <v>12</v>
      </c>
      <c r="C140" s="22">
        <v>250603</v>
      </c>
      <c r="D140" s="96" t="s">
        <v>261</v>
      </c>
      <c r="E140" s="65" t="s">
        <v>57</v>
      </c>
      <c r="F140" s="92">
        <v>1</v>
      </c>
      <c r="G140" s="92">
        <v>18178.95</v>
      </c>
      <c r="H140" s="92">
        <f t="shared" si="33"/>
        <v>23418.12</v>
      </c>
      <c r="I140" s="92">
        <f t="shared" si="34"/>
        <v>23418.12</v>
      </c>
      <c r="J140" s="104"/>
    </row>
    <row r="141" spans="1:10" s="1" customFormat="1">
      <c r="A141" s="44" t="s">
        <v>348</v>
      </c>
      <c r="B141" s="99" t="s">
        <v>12</v>
      </c>
      <c r="C141" s="22">
        <v>190097</v>
      </c>
      <c r="D141" s="96" t="s">
        <v>262</v>
      </c>
      <c r="E141" s="65" t="s">
        <v>57</v>
      </c>
      <c r="F141" s="92">
        <v>5</v>
      </c>
      <c r="G141" s="92">
        <v>77.11</v>
      </c>
      <c r="H141" s="92">
        <f t="shared" si="29"/>
        <v>99.33</v>
      </c>
      <c r="I141" s="92">
        <f t="shared" si="30"/>
        <v>496.65</v>
      </c>
      <c r="J141" s="104"/>
    </row>
    <row r="142" spans="1:10" s="1" customFormat="1">
      <c r="A142" s="55">
        <v>13</v>
      </c>
      <c r="B142" s="55"/>
      <c r="C142" s="22"/>
      <c r="D142" s="85" t="s">
        <v>263</v>
      </c>
      <c r="E142" s="75"/>
      <c r="F142" s="106"/>
      <c r="G142" s="86"/>
      <c r="H142" s="27"/>
      <c r="I142" s="28"/>
      <c r="J142" s="38">
        <f>SUM(I143:I147)</f>
        <v>38347.680000000008</v>
      </c>
    </row>
    <row r="143" spans="1:10" s="1" customFormat="1">
      <c r="A143" s="44" t="s">
        <v>277</v>
      </c>
      <c r="B143" s="99" t="s">
        <v>12</v>
      </c>
      <c r="C143" s="22">
        <v>180679</v>
      </c>
      <c r="D143" s="96" t="s">
        <v>265</v>
      </c>
      <c r="E143" s="95" t="s">
        <v>193</v>
      </c>
      <c r="F143" s="92">
        <v>18</v>
      </c>
      <c r="G143" s="92">
        <v>397.99</v>
      </c>
      <c r="H143" s="92">
        <f t="shared" ref="H143:H147" si="35">ROUND((G143*1.2882),2)</f>
        <v>512.69000000000005</v>
      </c>
      <c r="I143" s="92">
        <f t="shared" ref="I143:I147" si="36">ROUND((F143*H143),2)</f>
        <v>9228.42</v>
      </c>
      <c r="J143" s="104"/>
    </row>
    <row r="144" spans="1:10" s="1" customFormat="1">
      <c r="A144" s="44" t="s">
        <v>280</v>
      </c>
      <c r="B144" s="99" t="s">
        <v>12</v>
      </c>
      <c r="C144" s="22">
        <v>180417</v>
      </c>
      <c r="D144" s="96" t="s">
        <v>267</v>
      </c>
      <c r="E144" s="95" t="s">
        <v>193</v>
      </c>
      <c r="F144" s="92">
        <v>1</v>
      </c>
      <c r="G144" s="92">
        <v>3531.43</v>
      </c>
      <c r="H144" s="92">
        <f t="shared" si="35"/>
        <v>4549.1899999999996</v>
      </c>
      <c r="I144" s="92">
        <f t="shared" si="36"/>
        <v>4549.1899999999996</v>
      </c>
      <c r="J144" s="105"/>
    </row>
    <row r="145" spans="1:10" s="1" customFormat="1">
      <c r="A145" s="44" t="s">
        <v>283</v>
      </c>
      <c r="B145" s="99" t="s">
        <v>12</v>
      </c>
      <c r="C145" s="22">
        <v>180549</v>
      </c>
      <c r="D145" s="96" t="s">
        <v>359</v>
      </c>
      <c r="E145" s="95" t="s">
        <v>193</v>
      </c>
      <c r="F145" s="92">
        <v>1</v>
      </c>
      <c r="G145" s="92">
        <v>11654.36</v>
      </c>
      <c r="H145" s="92">
        <f t="shared" si="35"/>
        <v>15013.15</v>
      </c>
      <c r="I145" s="92">
        <f t="shared" si="36"/>
        <v>15013.15</v>
      </c>
      <c r="J145" s="105"/>
    </row>
    <row r="146" spans="1:10" s="1" customFormat="1">
      <c r="A146" s="44" t="s">
        <v>286</v>
      </c>
      <c r="B146" s="99" t="s">
        <v>12</v>
      </c>
      <c r="C146" s="22">
        <v>180541</v>
      </c>
      <c r="D146" s="107" t="s">
        <v>360</v>
      </c>
      <c r="E146" s="95" t="s">
        <v>193</v>
      </c>
      <c r="F146" s="92">
        <v>1</v>
      </c>
      <c r="G146" s="92">
        <v>4983.6499999999996</v>
      </c>
      <c r="H146" s="92">
        <f t="shared" si="35"/>
        <v>6419.94</v>
      </c>
      <c r="I146" s="92">
        <f t="shared" si="36"/>
        <v>6419.94</v>
      </c>
      <c r="J146" s="104"/>
    </row>
    <row r="147" spans="1:10" s="1" customFormat="1">
      <c r="A147" s="44" t="s">
        <v>297</v>
      </c>
      <c r="B147" s="99" t="s">
        <v>12</v>
      </c>
      <c r="C147" s="22">
        <v>180102</v>
      </c>
      <c r="D147" s="96" t="s">
        <v>271</v>
      </c>
      <c r="E147" s="95" t="s">
        <v>35</v>
      </c>
      <c r="F147" s="92">
        <v>66</v>
      </c>
      <c r="G147" s="92">
        <v>36.9</v>
      </c>
      <c r="H147" s="92">
        <f t="shared" si="35"/>
        <v>47.53</v>
      </c>
      <c r="I147" s="92">
        <f t="shared" si="36"/>
        <v>3136.98</v>
      </c>
      <c r="J147" s="104"/>
    </row>
    <row r="148" spans="1:10" s="1" customFormat="1">
      <c r="A148" s="55">
        <v>14</v>
      </c>
      <c r="B148" s="55"/>
      <c r="C148" s="22"/>
      <c r="D148" s="85" t="s">
        <v>273</v>
      </c>
      <c r="E148" s="75"/>
      <c r="F148" s="106"/>
      <c r="G148" s="86"/>
      <c r="H148" s="27"/>
      <c r="I148" s="28"/>
      <c r="J148" s="38">
        <f>SUM(I149:I150)</f>
        <v>21696.480000000003</v>
      </c>
    </row>
    <row r="149" spans="1:10" s="1" customFormat="1">
      <c r="A149" s="44" t="s">
        <v>290</v>
      </c>
      <c r="B149" s="99" t="s">
        <v>12</v>
      </c>
      <c r="C149" s="22">
        <v>180094</v>
      </c>
      <c r="D149" s="96" t="s">
        <v>274</v>
      </c>
      <c r="E149" s="95" t="s">
        <v>193</v>
      </c>
      <c r="F149" s="92">
        <v>12</v>
      </c>
      <c r="G149" s="92">
        <v>860.53</v>
      </c>
      <c r="H149" s="92">
        <f t="shared" ref="H149:H150" si="37">ROUND((G149*1.2882),2)</f>
        <v>1108.53</v>
      </c>
      <c r="I149" s="92">
        <f t="shared" ref="I149:I150" si="38">ROUND((F149*H149),2)</f>
        <v>13302.36</v>
      </c>
      <c r="J149" s="104"/>
    </row>
    <row r="150" spans="1:10" s="1" customFormat="1">
      <c r="A150" s="44" t="s">
        <v>293</v>
      </c>
      <c r="B150" s="99" t="s">
        <v>12</v>
      </c>
      <c r="C150" s="22">
        <v>180508</v>
      </c>
      <c r="D150" s="96" t="s">
        <v>275</v>
      </c>
      <c r="E150" s="95" t="s">
        <v>35</v>
      </c>
      <c r="F150" s="92">
        <v>84</v>
      </c>
      <c r="G150" s="92">
        <v>77.569999999999993</v>
      </c>
      <c r="H150" s="92">
        <f t="shared" si="37"/>
        <v>99.93</v>
      </c>
      <c r="I150" s="92">
        <f t="shared" si="38"/>
        <v>8394.1200000000008</v>
      </c>
      <c r="J150" s="105"/>
    </row>
    <row r="151" spans="1:10" s="1" customFormat="1">
      <c r="A151" s="55">
        <v>15</v>
      </c>
      <c r="B151" s="55"/>
      <c r="C151" s="22"/>
      <c r="D151" s="85" t="s">
        <v>276</v>
      </c>
      <c r="E151" s="75"/>
      <c r="F151" s="76"/>
      <c r="G151" s="86"/>
      <c r="H151" s="27"/>
      <c r="I151" s="28"/>
      <c r="J151" s="38">
        <f>SUM(I152:I155)</f>
        <v>71979.61</v>
      </c>
    </row>
    <row r="152" spans="1:10" s="1" customFormat="1">
      <c r="A152" s="44" t="s">
        <v>298</v>
      </c>
      <c r="B152" s="44" t="s">
        <v>12</v>
      </c>
      <c r="C152" s="22" t="s">
        <v>278</v>
      </c>
      <c r="D152" s="50" t="s">
        <v>279</v>
      </c>
      <c r="E152" s="46" t="s">
        <v>19</v>
      </c>
      <c r="F152" s="60">
        <v>85</v>
      </c>
      <c r="G152" s="54">
        <v>118.99</v>
      </c>
      <c r="H152" s="27">
        <f t="shared" ref="H152:H158" si="39">ROUND(G152*1.2882,2)</f>
        <v>153.28</v>
      </c>
      <c r="I152" s="28">
        <f t="shared" ref="I152:I158" si="40">ROUND(F152*H152,2)</f>
        <v>13028.8</v>
      </c>
      <c r="J152" s="47"/>
    </row>
    <row r="153" spans="1:10" s="1" customFormat="1">
      <c r="A153" s="44" t="s">
        <v>349</v>
      </c>
      <c r="B153" s="53" t="s">
        <v>12</v>
      </c>
      <c r="C153" s="22" t="s">
        <v>281</v>
      </c>
      <c r="D153" s="50" t="s">
        <v>282</v>
      </c>
      <c r="E153" s="46" t="s">
        <v>15</v>
      </c>
      <c r="F153" s="25">
        <v>1</v>
      </c>
      <c r="G153" s="108">
        <v>2348.06</v>
      </c>
      <c r="H153" s="27">
        <f t="shared" si="39"/>
        <v>3024.77</v>
      </c>
      <c r="I153" s="28">
        <f t="shared" si="40"/>
        <v>3024.77</v>
      </c>
      <c r="J153" s="49"/>
    </row>
    <row r="154" spans="1:10" s="1" customFormat="1">
      <c r="A154" s="44" t="s">
        <v>350</v>
      </c>
      <c r="B154" s="44" t="s">
        <v>12</v>
      </c>
      <c r="C154" s="22" t="s">
        <v>284</v>
      </c>
      <c r="D154" s="71" t="s">
        <v>285</v>
      </c>
      <c r="E154" s="65" t="s">
        <v>35</v>
      </c>
      <c r="F154" s="103">
        <v>15.2</v>
      </c>
      <c r="G154" s="81">
        <v>31.39</v>
      </c>
      <c r="H154" s="27">
        <f t="shared" si="39"/>
        <v>40.44</v>
      </c>
      <c r="I154" s="28">
        <f t="shared" si="40"/>
        <v>614.69000000000005</v>
      </c>
      <c r="J154" s="49"/>
    </row>
    <row r="155" spans="1:10" s="1" customFormat="1">
      <c r="A155" s="44" t="s">
        <v>351</v>
      </c>
      <c r="B155" s="44" t="s">
        <v>12</v>
      </c>
      <c r="C155" s="22" t="s">
        <v>287</v>
      </c>
      <c r="D155" s="71" t="s">
        <v>288</v>
      </c>
      <c r="E155" s="65" t="s">
        <v>19</v>
      </c>
      <c r="F155" s="103">
        <v>1921.2</v>
      </c>
      <c r="G155" s="81">
        <v>22.35</v>
      </c>
      <c r="H155" s="27">
        <f t="shared" si="39"/>
        <v>28.79</v>
      </c>
      <c r="I155" s="28">
        <f t="shared" si="40"/>
        <v>55311.35</v>
      </c>
      <c r="J155" s="49"/>
    </row>
    <row r="156" spans="1:10" s="1" customFormat="1">
      <c r="A156" s="55">
        <v>16</v>
      </c>
      <c r="B156" s="55"/>
      <c r="C156" s="22"/>
      <c r="D156" s="85" t="s">
        <v>289</v>
      </c>
      <c r="E156" s="75"/>
      <c r="F156" s="106"/>
      <c r="G156" s="86"/>
      <c r="H156" s="27"/>
      <c r="I156" s="28"/>
      <c r="J156" s="38">
        <f>SUM(I157:I158)</f>
        <v>2885.17</v>
      </c>
    </row>
    <row r="157" spans="1:10" s="1" customFormat="1">
      <c r="A157" s="44" t="s">
        <v>299</v>
      </c>
      <c r="B157" s="44" t="s">
        <v>12</v>
      </c>
      <c r="C157" s="22" t="s">
        <v>291</v>
      </c>
      <c r="D157" s="45" t="s">
        <v>292</v>
      </c>
      <c r="E157" s="46" t="s">
        <v>57</v>
      </c>
      <c r="F157" s="25">
        <v>4</v>
      </c>
      <c r="G157" s="108">
        <v>361.99</v>
      </c>
      <c r="H157" s="27">
        <f t="shared" si="39"/>
        <v>466.32</v>
      </c>
      <c r="I157" s="28">
        <f t="shared" si="40"/>
        <v>1865.28</v>
      </c>
      <c r="J157" s="49"/>
    </row>
    <row r="158" spans="1:10" s="1" customFormat="1" ht="15" customHeight="1">
      <c r="A158" s="44" t="s">
        <v>300</v>
      </c>
      <c r="B158" s="44" t="s">
        <v>12</v>
      </c>
      <c r="C158" s="22" t="s">
        <v>294</v>
      </c>
      <c r="D158" s="71" t="s">
        <v>295</v>
      </c>
      <c r="E158" s="24" t="s">
        <v>57</v>
      </c>
      <c r="F158" s="25">
        <v>1</v>
      </c>
      <c r="G158" s="81">
        <v>791.72</v>
      </c>
      <c r="H158" s="27">
        <f t="shared" si="39"/>
        <v>1019.89</v>
      </c>
      <c r="I158" s="28">
        <f t="shared" si="40"/>
        <v>1019.89</v>
      </c>
      <c r="J158" s="49"/>
    </row>
    <row r="159" spans="1:10" s="1" customFormat="1">
      <c r="A159" s="109"/>
      <c r="B159" s="109"/>
      <c r="C159" s="109"/>
      <c r="D159" s="110"/>
      <c r="E159" s="111"/>
      <c r="F159" s="112"/>
      <c r="G159" s="113"/>
      <c r="H159" s="113"/>
      <c r="I159" s="114"/>
      <c r="J159" s="115"/>
    </row>
    <row r="160" spans="1:10" s="1" customFormat="1">
      <c r="A160" s="116"/>
      <c r="B160" s="116"/>
      <c r="C160" s="116"/>
      <c r="D160" s="117" t="s">
        <v>296</v>
      </c>
      <c r="E160" s="118"/>
      <c r="F160" s="119"/>
      <c r="G160" s="120"/>
      <c r="H160" s="120"/>
      <c r="I160" s="121"/>
      <c r="J160" s="122">
        <f>SUM(J14:J158)</f>
        <v>1579365.87</v>
      </c>
    </row>
    <row r="161" spans="1:10">
      <c r="A161" s="123"/>
      <c r="B161" s="123"/>
      <c r="C161" s="123"/>
      <c r="D161" s="123"/>
      <c r="E161" s="124"/>
      <c r="F161" s="125"/>
      <c r="G161" s="125"/>
      <c r="H161" s="125"/>
      <c r="I161" s="125"/>
      <c r="J161" s="125"/>
    </row>
    <row r="162" spans="1:10">
      <c r="A162" s="123"/>
      <c r="B162" s="123"/>
      <c r="C162" s="123"/>
      <c r="D162" s="123"/>
      <c r="E162" s="124"/>
      <c r="F162" s="125"/>
      <c r="G162" s="125"/>
      <c r="H162" s="125"/>
      <c r="I162" s="125"/>
      <c r="J162" s="125"/>
    </row>
    <row r="163" spans="1:10">
      <c r="A163" s="123"/>
      <c r="B163" s="123"/>
      <c r="C163" s="123"/>
      <c r="D163" s="123"/>
      <c r="E163" s="124"/>
      <c r="F163" s="125"/>
      <c r="G163" s="125"/>
      <c r="H163" s="125"/>
      <c r="I163" s="125"/>
      <c r="J163" s="125"/>
    </row>
    <row r="164" spans="1:10">
      <c r="A164" s="123"/>
      <c r="B164" s="123"/>
      <c r="C164" s="123"/>
      <c r="D164" s="123"/>
      <c r="E164" s="124"/>
      <c r="F164" s="125"/>
      <c r="G164" s="125"/>
      <c r="H164" s="125"/>
      <c r="I164" s="125"/>
      <c r="J164" s="125"/>
    </row>
    <row r="165" spans="1:10">
      <c r="A165" s="123"/>
      <c r="B165" s="123"/>
      <c r="C165" s="123"/>
      <c r="D165" s="123"/>
      <c r="E165" s="124"/>
      <c r="F165" s="125"/>
      <c r="G165" s="125"/>
      <c r="H165" s="125"/>
      <c r="I165" s="125"/>
      <c r="J165" s="125"/>
    </row>
    <row r="166" spans="1:10">
      <c r="A166" s="123"/>
      <c r="B166" s="123"/>
      <c r="C166" s="123"/>
      <c r="D166" s="123"/>
      <c r="E166" s="124"/>
      <c r="F166" s="125"/>
      <c r="G166" s="125"/>
      <c r="H166" s="125"/>
      <c r="I166" s="125"/>
      <c r="J166" s="125"/>
    </row>
    <row r="167" spans="1:10">
      <c r="A167" s="123"/>
      <c r="B167" s="123"/>
      <c r="C167" s="123"/>
      <c r="D167" s="123"/>
      <c r="E167" s="124"/>
      <c r="F167" s="125"/>
      <c r="G167" s="125"/>
      <c r="H167" s="125"/>
      <c r="I167" s="125"/>
      <c r="J167" s="125"/>
    </row>
    <row r="168" spans="1:10">
      <c r="A168" s="144" t="s">
        <v>373</v>
      </c>
      <c r="B168" s="144"/>
      <c r="C168" s="144"/>
      <c r="D168" s="144"/>
      <c r="E168" s="144"/>
      <c r="F168" s="144"/>
      <c r="G168" s="144"/>
      <c r="H168" s="144"/>
      <c r="I168" s="144"/>
      <c r="J168" s="144"/>
    </row>
    <row r="169" spans="1:10">
      <c r="A169" s="126" t="s">
        <v>365</v>
      </c>
      <c r="B169" s="126"/>
      <c r="C169" s="126"/>
      <c r="D169" s="126"/>
      <c r="E169" s="126"/>
      <c r="F169" s="126"/>
      <c r="G169" s="126"/>
      <c r="H169" s="126"/>
      <c r="I169" s="126"/>
      <c r="J169" s="126"/>
    </row>
    <row r="170" spans="1:10">
      <c r="A170" s="123"/>
      <c r="B170" s="123"/>
      <c r="C170" s="123"/>
      <c r="D170" s="123"/>
      <c r="E170" s="124"/>
      <c r="F170" s="125"/>
      <c r="G170" s="125"/>
      <c r="H170" s="125"/>
      <c r="I170" s="125"/>
      <c r="J170" s="125"/>
    </row>
  </sheetData>
  <mergeCells count="13">
    <mergeCell ref="A1:J1"/>
    <mergeCell ref="A2:J2"/>
    <mergeCell ref="A11:J11"/>
    <mergeCell ref="A12:J12"/>
    <mergeCell ref="A168:J168"/>
    <mergeCell ref="A169:J169"/>
    <mergeCell ref="A3:J3"/>
    <mergeCell ref="A4:J4"/>
    <mergeCell ref="A5:J5"/>
    <mergeCell ref="A6:J6"/>
    <mergeCell ref="A7:J7"/>
    <mergeCell ref="A8:J8"/>
    <mergeCell ref="A9:J9"/>
  </mergeCells>
  <phoneticPr fontId="4" type="noConversion"/>
  <pageMargins left="0.51181102362204722" right="0.51181102362204722" top="0.78740157480314965" bottom="0.78740157480314965" header="0.31496062992125984" footer="0.31496062992125984"/>
  <pageSetup paperSize="9" scale="69" fitToHeight="0" orientation="portrait" horizontalDpi="360" verticalDpi="360" r:id="rId1"/>
  <rowBreaks count="1" manualBreakCount="1">
    <brk id="155" max="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workbookViewId="0">
      <selection activeCell="C18" sqref="C18"/>
    </sheetView>
  </sheetViews>
  <sheetFormatPr defaultColWidth="9" defaultRowHeight="15"/>
  <cols>
    <col min="2" max="2" width="15.140625" customWidth="1"/>
    <col min="7" max="7" width="19.7109375" customWidth="1"/>
  </cols>
  <sheetData>
    <row r="1" spans="1:16">
      <c r="A1" t="s">
        <v>301</v>
      </c>
      <c r="B1">
        <v>51.19</v>
      </c>
      <c r="C1" t="s">
        <v>35</v>
      </c>
      <c r="D1">
        <f>B1*3</f>
        <v>153.57</v>
      </c>
      <c r="E1" t="s">
        <v>19</v>
      </c>
      <c r="L1" t="s">
        <v>302</v>
      </c>
      <c r="O1">
        <f>((B1)*0.3*0.15+0.5*0.5*1.5*16)*1.2</f>
        <v>9.9642599999999995</v>
      </c>
      <c r="P1" t="s">
        <v>63</v>
      </c>
    </row>
    <row r="2" spans="1:16">
      <c r="A2" t="s">
        <v>303</v>
      </c>
      <c r="B2">
        <v>3.36</v>
      </c>
      <c r="L2" t="s">
        <v>304</v>
      </c>
      <c r="O2">
        <f>(0.5*0.5-0.3*0.15)*1.2*16</f>
        <v>3.9359999999999999</v>
      </c>
      <c r="P2" t="s">
        <v>63</v>
      </c>
    </row>
    <row r="3" spans="1:16">
      <c r="A3" t="s">
        <v>305</v>
      </c>
      <c r="B3">
        <v>18.399999999999999</v>
      </c>
      <c r="L3" t="s">
        <v>301</v>
      </c>
      <c r="O3">
        <f>D1-B2-B3</f>
        <v>131.80999999999997</v>
      </c>
      <c r="P3" t="s">
        <v>19</v>
      </c>
    </row>
    <row r="4" spans="1:16">
      <c r="A4" t="s">
        <v>306</v>
      </c>
      <c r="B4">
        <v>46</v>
      </c>
    </row>
    <row r="5" spans="1:16">
      <c r="A5" t="s">
        <v>307</v>
      </c>
      <c r="B5">
        <f>93.29+1.27</f>
        <v>94.56</v>
      </c>
      <c r="L5" t="s">
        <v>308</v>
      </c>
      <c r="O5">
        <f>C2+C6+C19+C23</f>
        <v>2.5</v>
      </c>
      <c r="P5" t="s">
        <v>19</v>
      </c>
    </row>
    <row r="6" spans="1:16">
      <c r="A6" t="s">
        <v>309</v>
      </c>
      <c r="B6">
        <f>B5</f>
        <v>94.56</v>
      </c>
      <c r="L6" t="s">
        <v>310</v>
      </c>
      <c r="O6">
        <f>C12</f>
        <v>158.15</v>
      </c>
      <c r="P6" t="s">
        <v>19</v>
      </c>
    </row>
    <row r="7" spans="1:16">
      <c r="A7" t="s">
        <v>311</v>
      </c>
      <c r="C7">
        <f>(B1-3.35-1.6)*1.2</f>
        <v>55.487999999999992</v>
      </c>
      <c r="L7" t="s">
        <v>312</v>
      </c>
      <c r="O7">
        <f>C18</f>
        <v>50.894999999999996</v>
      </c>
      <c r="P7" t="s">
        <v>19</v>
      </c>
    </row>
    <row r="8" spans="1:16">
      <c r="A8" t="s">
        <v>313</v>
      </c>
      <c r="C8">
        <f>(D1-B2-B3-C7-C10)*2</f>
        <v>135.89399999999995</v>
      </c>
      <c r="L8" t="s">
        <v>314</v>
      </c>
      <c r="O8">
        <f>B2</f>
        <v>3.36</v>
      </c>
      <c r="P8" t="s">
        <v>19</v>
      </c>
    </row>
    <row r="9" spans="1:16">
      <c r="A9" t="s">
        <v>315</v>
      </c>
      <c r="C9">
        <f>(D1-B2-B3)*2</f>
        <v>263.61999999999995</v>
      </c>
      <c r="L9" t="s">
        <v>305</v>
      </c>
      <c r="O9">
        <f>B3</f>
        <v>18.399999999999999</v>
      </c>
      <c r="P9" t="s">
        <v>19</v>
      </c>
    </row>
    <row r="10" spans="1:16">
      <c r="A10" t="s">
        <v>316</v>
      </c>
      <c r="C10">
        <f>3.35*2.5</f>
        <v>8.375</v>
      </c>
      <c r="D10" t="s">
        <v>19</v>
      </c>
      <c r="L10" t="s">
        <v>316</v>
      </c>
      <c r="O10">
        <f>C10</f>
        <v>8.375</v>
      </c>
      <c r="P10" t="s">
        <v>19</v>
      </c>
    </row>
    <row r="11" spans="1:16">
      <c r="A11" t="s">
        <v>317</v>
      </c>
      <c r="C11">
        <v>18.64</v>
      </c>
      <c r="L11" t="s">
        <v>318</v>
      </c>
      <c r="O11">
        <f>C7</f>
        <v>55.487999999999992</v>
      </c>
      <c r="P11" t="s">
        <v>19</v>
      </c>
    </row>
    <row r="12" spans="1:16">
      <c r="A12" t="s">
        <v>310</v>
      </c>
      <c r="C12">
        <v>158.15</v>
      </c>
      <c r="L12" t="s">
        <v>319</v>
      </c>
      <c r="O12">
        <f>O11+O10</f>
        <v>63.862999999999992</v>
      </c>
      <c r="P12" t="s">
        <v>19</v>
      </c>
    </row>
    <row r="13" spans="1:16">
      <c r="L13" t="s">
        <v>313</v>
      </c>
      <c r="O13">
        <f>C8</f>
        <v>135.89399999999995</v>
      </c>
    </row>
    <row r="14" spans="1:16">
      <c r="A14" t="s">
        <v>320</v>
      </c>
      <c r="C14">
        <v>64.900000000000006</v>
      </c>
      <c r="D14" t="s">
        <v>35</v>
      </c>
      <c r="E14">
        <v>3.46</v>
      </c>
      <c r="F14" t="s">
        <v>63</v>
      </c>
      <c r="L14" t="s">
        <v>315</v>
      </c>
      <c r="O14">
        <f>C9</f>
        <v>263.61999999999995</v>
      </c>
    </row>
    <row r="15" spans="1:16">
      <c r="A15" t="s">
        <v>321</v>
      </c>
      <c r="C15">
        <v>4.3899999999999997</v>
      </c>
      <c r="D15" t="s">
        <v>63</v>
      </c>
      <c r="L15" t="s">
        <v>317</v>
      </c>
      <c r="O15">
        <f>C11</f>
        <v>18.64</v>
      </c>
    </row>
    <row r="16" spans="1:16">
      <c r="A16" t="s">
        <v>322</v>
      </c>
      <c r="C16">
        <v>3.69</v>
      </c>
      <c r="D16" t="s">
        <v>63</v>
      </c>
      <c r="L16" t="s">
        <v>323</v>
      </c>
      <c r="O16">
        <f>B4+B5</f>
        <v>140.56</v>
      </c>
    </row>
    <row r="17" spans="1:16">
      <c r="A17" t="s">
        <v>324</v>
      </c>
      <c r="C17">
        <v>3.38</v>
      </c>
      <c r="D17" t="s">
        <v>63</v>
      </c>
      <c r="L17" t="s">
        <v>325</v>
      </c>
      <c r="O17">
        <f>B6</f>
        <v>94.56</v>
      </c>
    </row>
    <row r="18" spans="1:16">
      <c r="A18" t="s">
        <v>326</v>
      </c>
      <c r="C18">
        <f>C14*0.15+41.16</f>
        <v>50.894999999999996</v>
      </c>
    </row>
    <row r="20" spans="1:16" ht="12" customHeight="1"/>
    <row r="21" spans="1:16">
      <c r="A21" t="s">
        <v>327</v>
      </c>
      <c r="B21">
        <f>(26.66+9.34)*1+3.58*2+6.51*3+2*1.1+9*1.9</f>
        <v>81.99</v>
      </c>
      <c r="C21">
        <v>2.5</v>
      </c>
      <c r="L21" t="s">
        <v>320</v>
      </c>
      <c r="O21">
        <f>E14</f>
        <v>3.46</v>
      </c>
      <c r="P21" t="s">
        <v>63</v>
      </c>
    </row>
    <row r="22" spans="1:16">
      <c r="A22" t="s">
        <v>328</v>
      </c>
      <c r="B22">
        <f>B21</f>
        <v>81.99</v>
      </c>
      <c r="C22">
        <v>2.5</v>
      </c>
      <c r="L22" t="s">
        <v>321</v>
      </c>
      <c r="O22">
        <f>C15</f>
        <v>4.3899999999999997</v>
      </c>
      <c r="P22" t="s">
        <v>63</v>
      </c>
    </row>
    <row r="23" spans="1:16">
      <c r="A23" t="s">
        <v>329</v>
      </c>
      <c r="B23">
        <v>46.08</v>
      </c>
      <c r="C23">
        <v>2.5</v>
      </c>
      <c r="L23" t="s">
        <v>330</v>
      </c>
      <c r="O23">
        <f>C16+C17</f>
        <v>7.07</v>
      </c>
      <c r="P23" t="s">
        <v>63</v>
      </c>
    </row>
    <row r="24" spans="1:16">
      <c r="A24" t="s">
        <v>331</v>
      </c>
      <c r="B24">
        <v>39.65</v>
      </c>
      <c r="C24">
        <v>1.5</v>
      </c>
      <c r="L24" t="s">
        <v>326</v>
      </c>
      <c r="O24">
        <f>C18</f>
        <v>50.894999999999996</v>
      </c>
      <c r="P24" t="s">
        <v>19</v>
      </c>
    </row>
    <row r="25" spans="1:16">
      <c r="A25" t="s">
        <v>332</v>
      </c>
      <c r="B25">
        <v>61.9</v>
      </c>
      <c r="C25" t="s">
        <v>333</v>
      </c>
      <c r="L25" t="s">
        <v>334</v>
      </c>
      <c r="O25">
        <f>C14*0.15*0.03</f>
        <v>0.29205000000000003</v>
      </c>
      <c r="P25" t="s">
        <v>63</v>
      </c>
    </row>
    <row r="27" spans="1:16">
      <c r="L27" t="s">
        <v>335</v>
      </c>
      <c r="O27">
        <v>14</v>
      </c>
    </row>
    <row r="28" spans="1:16">
      <c r="L28" t="s">
        <v>336</v>
      </c>
      <c r="O28">
        <v>14</v>
      </c>
    </row>
    <row r="29" spans="1:16">
      <c r="L29" t="s">
        <v>337</v>
      </c>
      <c r="O29">
        <v>3</v>
      </c>
    </row>
    <row r="30" spans="1:16">
      <c r="L30" t="s">
        <v>338</v>
      </c>
      <c r="O30">
        <v>8</v>
      </c>
    </row>
    <row r="31" spans="1:16">
      <c r="L31" t="s">
        <v>339</v>
      </c>
      <c r="O31">
        <f>B24</f>
        <v>39.65</v>
      </c>
    </row>
    <row r="32" spans="1:16">
      <c r="L32" t="s">
        <v>340</v>
      </c>
      <c r="O32">
        <f>B21+B22+B23</f>
        <v>210.06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URBANIZAÇÃO</vt:lpstr>
      <vt:lpstr>Planilha2</vt:lpstr>
      <vt:lpstr>URBANIZAÇÃO!Area_de_impressao</vt:lpstr>
      <vt:lpstr>URBANIZAÇÃO!Titulos_de_impressao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Usuário do Windows</cp:lastModifiedBy>
  <cp:lastPrinted>2022-07-13T21:36:58Z</cp:lastPrinted>
  <dcterms:created xsi:type="dcterms:W3CDTF">2022-01-14T23:05:00Z</dcterms:created>
  <dcterms:modified xsi:type="dcterms:W3CDTF">2022-07-13T21:37:01Z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1046-11.2.0.10101</vt:lpwstr>
  </property>
  <property fmtid="{D5CDD505-2E9C-101B-9397-08002B2CF9AE}" pid="3" name="ICV">
    <vt:lpwstr>DE4E34FD16D84C42AC2634CE641F7C13</vt:lpwstr>
  </property>
</Properties>
</file>