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4"/>
  </bookViews>
  <sheets>
    <sheet name="ORÇAMENTO" sheetId="1" r:id="rId1"/>
    <sheet name="CRONOGRAMA" sheetId="2" r:id="rId2"/>
    <sheet name="BDI" sheetId="3" r:id="rId3"/>
    <sheet name="ENCARGOS" sheetId="4" r:id="rId4"/>
    <sheet name="COMPOSIÇÕES" sheetId="5" r:id="rId5"/>
  </sheets>
  <externalReferences>
    <externalReference r:id="rId8"/>
  </externalReferences>
  <definedNames>
    <definedName name="_xlnm.Print_Area" localSheetId="2">'BDI'!$A$1:$J$43</definedName>
    <definedName name="_xlnm.Print_Area" localSheetId="4">'COMPOSIÇÕES'!$A$1:$G$1298</definedName>
    <definedName name="_xlnm.Print_Area" localSheetId="1">'CRONOGRAMA'!$A$1:$K$80</definedName>
    <definedName name="_xlnm.Print_Area" localSheetId="3">'ENCARGOS'!$A$1:$G$54</definedName>
    <definedName name="_xlnm.Print_Area" localSheetId="0">'ORÇAMENTO'!$A$1:$I$142</definedName>
    <definedName name="_xlnm.Print_Titles" localSheetId="4">'COMPOSIÇÕES'!$1:$9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<sst xmlns="http://schemas.openxmlformats.org/spreadsheetml/2006/main" count="4244" uniqueCount="1025">
  <si>
    <t>ITEM</t>
  </si>
  <si>
    <t>1.1</t>
  </si>
  <si>
    <t>2.1</t>
  </si>
  <si>
    <t>3.1</t>
  </si>
  <si>
    <t>5.1</t>
  </si>
  <si>
    <t>Valor por item -R$</t>
  </si>
  <si>
    <t xml:space="preserve">TOTAL GERAL </t>
  </si>
  <si>
    <t>VALOR GLOBAL</t>
  </si>
  <si>
    <t>m</t>
  </si>
  <si>
    <t>SERVIÇOS</t>
  </si>
  <si>
    <t>6.1</t>
  </si>
  <si>
    <t>Total</t>
  </si>
  <si>
    <t>CRONOGRAMA FÍSICO-FINANCEIRO</t>
  </si>
  <si>
    <t>% s/ obra</t>
  </si>
  <si>
    <t>3.2</t>
  </si>
  <si>
    <t>3.3</t>
  </si>
  <si>
    <t>6.3</t>
  </si>
  <si>
    <t>5.2</t>
  </si>
  <si>
    <t>5.3</t>
  </si>
  <si>
    <t>6.2</t>
  </si>
  <si>
    <t>6.4</t>
  </si>
  <si>
    <t>1º ETAPA</t>
  </si>
  <si>
    <t>2º ETAPA</t>
  </si>
  <si>
    <t>3º ETAPA</t>
  </si>
  <si>
    <t>2.3</t>
  </si>
  <si>
    <t>P. TOTAL</t>
  </si>
  <si>
    <t>2.2</t>
  </si>
  <si>
    <t>SERVIÇOS PRELIMINARES:</t>
  </si>
  <si>
    <t>Item</t>
  </si>
  <si>
    <t>Unid.</t>
  </si>
  <si>
    <t>Quant.</t>
  </si>
  <si>
    <t>P. Unit. s/ BDI</t>
  </si>
  <si>
    <t>BDI</t>
  </si>
  <si>
    <t>Cod.</t>
  </si>
  <si>
    <t>DISCRIMINAÇÃO</t>
  </si>
  <si>
    <t>un</t>
  </si>
  <si>
    <t>PERIMETRO</t>
  </si>
  <si>
    <t>5.4</t>
  </si>
  <si>
    <t>Ref.</t>
  </si>
  <si>
    <t>TIPO DE OBRA:</t>
  </si>
  <si>
    <t>PLANILHA DE BONIFICAÇÃO E DESPESAS INDIRETAS - BDI - SERVIÇO</t>
  </si>
  <si>
    <t>ITENS</t>
  </si>
  <si>
    <t>DESCRIÇÃO</t>
  </si>
  <si>
    <t>%</t>
  </si>
  <si>
    <t>1.0</t>
  </si>
  <si>
    <t>ADMINISTRAÇÃO CENTRAL</t>
  </si>
  <si>
    <t>CUSTO TOTAL DO SERVIÇO (R$)</t>
  </si>
  <si>
    <t>VALOR (R$)</t>
  </si>
  <si>
    <t>TAXA (%)</t>
  </si>
  <si>
    <t>OBS.</t>
  </si>
  <si>
    <t>SITUAÇÃO DO INTERVALO</t>
  </si>
  <si>
    <t>PARCELAS DO BDI (%)</t>
  </si>
  <si>
    <t>SIGLA</t>
  </si>
  <si>
    <t>TEXTO</t>
  </si>
  <si>
    <t>2.0</t>
  </si>
  <si>
    <t>DESPESAS FINANCEIRAS</t>
  </si>
  <si>
    <t>1º QUARTIL</t>
  </si>
  <si>
    <t>MÉDIO</t>
  </si>
  <si>
    <t>3º QUARTIL</t>
  </si>
  <si>
    <t>AC - ADMINISTRAÇÃO CENTRAL</t>
  </si>
  <si>
    <t>AC</t>
  </si>
  <si>
    <t>3.0</t>
  </si>
  <si>
    <t>SEGURO / GARANTIA / RISCO</t>
  </si>
  <si>
    <t>SG - SEGUROS e GARANTIA</t>
  </si>
  <si>
    <t>SG</t>
  </si>
  <si>
    <t>SEGUROS e GARANTIA</t>
  </si>
  <si>
    <t>Seguro de Risco de Engenharia</t>
  </si>
  <si>
    <t>R - RISCOS</t>
  </si>
  <si>
    <t>R</t>
  </si>
  <si>
    <t>RISCOS</t>
  </si>
  <si>
    <t>Garantia</t>
  </si>
  <si>
    <t>DF - DESPESAS FINANCEIRAS</t>
  </si>
  <si>
    <t>DF</t>
  </si>
  <si>
    <t>Riscos</t>
  </si>
  <si>
    <t>L - LUCRO BRUTO</t>
  </si>
  <si>
    <t>L</t>
  </si>
  <si>
    <t>LUCRO BRUTO</t>
  </si>
  <si>
    <t>I - IMPOSTOS</t>
  </si>
  <si>
    <t>I</t>
  </si>
  <si>
    <t>IMPOSTOS</t>
  </si>
  <si>
    <t>4.0</t>
  </si>
  <si>
    <t>PIS</t>
  </si>
  <si>
    <t>COFINS</t>
  </si>
  <si>
    <t>5.0</t>
  </si>
  <si>
    <t>TRIBUTOS</t>
  </si>
  <si>
    <t>ISS (CONFORME LEGISLAÇÃO MUNICIPAL)</t>
  </si>
  <si>
    <t>ISS (Observar Percentual da Localidade)</t>
  </si>
  <si>
    <t>CONTRIB.PREV. SOBRE REC. BRUTA - CPRB</t>
  </si>
  <si>
    <t>Equação Acordão TCU 2.622/2013 - Plenário</t>
  </si>
  <si>
    <t>TOTAL DO BDI (R$)</t>
  </si>
  <si>
    <t>Parâmetros do Acórdão 2.622/2013 - Plenário</t>
  </si>
  <si>
    <t>PREÇO DE VENDA (R$)</t>
  </si>
  <si>
    <t>SEM CPRB</t>
  </si>
  <si>
    <t>CPRB</t>
  </si>
  <si>
    <t>BDI (%)</t>
  </si>
  <si>
    <t>COM CPRB</t>
  </si>
  <si>
    <t>BDI =</t>
  </si>
  <si>
    <t>(((1+(AC+S+R+G))*(1+DF)*(1+L))/((1-I) )-1)*100</t>
  </si>
  <si>
    <t>NOTAS:</t>
  </si>
  <si>
    <t>1 - A fórmula proposta para cálculo do BDI, acima utilizada, segue o Acórdão 2.622/2013-TCU/Plenário;</t>
  </si>
  <si>
    <t>2 - Alíquota do ISS é determinada pela "Relação de Serviços" do município onde se prestará o serviço conforme art. 1° e art. 8° da Lei Complementar n° 116/2001;</t>
  </si>
  <si>
    <t>3 - Alíquota máxima de PIS é de até 1,65% conforme Lei n°10.637/02 em consonância ao Regime de Tributação da Empresa;</t>
  </si>
  <si>
    <t>4 - Alíquota máxima de COFINS é de 3% conforme Lei n° 10.833/03;</t>
  </si>
  <si>
    <t>5 - Os percentuais dos itens que compõem analiticamente o BDI são os limites referenciais máximos admitidos pela Administração.</t>
  </si>
  <si>
    <t>6 - A alíquota do ISS aplicada no município  é de 5%, porém,  a título de materiais incorporados à obra em regime presumido de dedução. Desta forma, no BDI foi aplicado o percentual de 2,5%.</t>
  </si>
  <si>
    <t>m2</t>
  </si>
  <si>
    <t>SINAPI</t>
  </si>
  <si>
    <t>CPU</t>
  </si>
  <si>
    <t>001</t>
  </si>
  <si>
    <t>OBJETO:</t>
  </si>
  <si>
    <t>UND.:</t>
  </si>
  <si>
    <t>FONTE</t>
  </si>
  <si>
    <t>CÓDIGO</t>
  </si>
  <si>
    <t>Und.</t>
  </si>
  <si>
    <t>Valor</t>
  </si>
  <si>
    <t>SERVENTE COM ENCARGOS COMPLEMENTARES</t>
  </si>
  <si>
    <t>H</t>
  </si>
  <si>
    <t>COMPOSIÇÕES DE PREÇO UNITÁRIO</t>
  </si>
  <si>
    <t>ELETRICISTA COM ENCARGOS COMPLEMENTARES</t>
  </si>
  <si>
    <t>AUXILIAR DE ELETRICISTA COM ENCARGOS COMPLEMENTARES</t>
  </si>
  <si>
    <t>ENCARGOS SOCIAIS SOBRE A MÃO DE OBRA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</si>
  <si>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</si>
  <si>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</si>
  <si>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</si>
  <si>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</si>
  <si>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</si>
  <si>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</si>
  <si>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</si>
  <si>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</si>
  <si>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</si>
  <si>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</si>
  <si>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</si>
  <si>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</si>
  <si>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</si>
  <si>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</si>
  <si>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</si>
  <si>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</si>
  <si>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</si>
  <si>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</si>
  <si>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</si>
  <si>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</si>
  <si>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</si>
  <si>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</si>
  <si>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</si>
  <si>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</si>
  <si>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</si>
  <si>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</si>
  <si>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</si>
  <si>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</si>
  <si>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</si>
  <si>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</si>
  <si>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</si>
  <si>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</si>
  <si>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</si>
  <si>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</si>
  <si>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</si>
  <si>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</si>
  <si>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</si>
  <si>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</si>
  <si>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</si>
  <si>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</si>
  <si>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</si>
  <si>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</si>
  <si>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</si>
  <si>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</si>
  <si>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</si>
  <si>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</si>
  <si>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</si>
  <si>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</si>
  <si>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</si>
  <si>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</si>
  <si>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</si>
  <si>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</si>
  <si>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</si>
  <si>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</si>
  <si>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</si>
  <si>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</si>
  <si>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</si>
  <si>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</si>
  <si>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</si>
  <si>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</si>
  <si>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</si>
  <si>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</si>
  <si>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</si>
  <si>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</si>
  <si>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</si>
  <si>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</si>
  <si>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P. Unit. c/ BDI</t>
  </si>
  <si>
    <t>DEMOLIÇÕES E RETIRADAS</t>
  </si>
  <si>
    <t>98504</t>
  </si>
  <si>
    <t>PLANTIO DE GRAMA EM PLACAS. AF_05/2018</t>
  </si>
  <si>
    <t>87879</t>
  </si>
  <si>
    <t>4.1</t>
  </si>
  <si>
    <t>4.2</t>
  </si>
  <si>
    <t>CONSTRUÇÃO DA PRAÇA DE ALIMENTAÇÃO NO CANTEIRO DA AV. PRES. VARGAS</t>
  </si>
  <si>
    <t>REFERÊNCIA: SINAPI NOVEMBRO/2021 - NÃO DESONERADO / SEDOP SETEMBRO 2021</t>
  </si>
  <si>
    <t>PLACA DE OBRA EM CHAPA DE ACO GALVANIZADO - FORNECIMENTO E INSTALAÇÃO.</t>
  </si>
  <si>
    <t xml:space="preserve">M2    </t>
  </si>
  <si>
    <t>041</t>
  </si>
  <si>
    <t>TAPUME DE LONA PLÁSTICA EXTRA FORTE, E=200 MICRA</t>
  </si>
  <si>
    <t>M2</t>
  </si>
  <si>
    <t>93210</t>
  </si>
  <si>
    <t>EXECUÇÃO DE REFEITÓRIO EM CANTEIRO DE OBRA EM CHAPA DE MADEIRA COMPENSADA, NÃO INCLUSO MOBILIÁRIO E EQUIPAMENTOS. AF_02/2016</t>
  </si>
  <si>
    <t>99059</t>
  </si>
  <si>
    <t>LOCACAO CONVENCIONAL DE OBRA, UTILIZANDO GABARITO DE TÁBUAS CORRIDAS PONTALETADAS A CADA 2,00M -  2 UTILIZAÇÕES. AF_10/2018</t>
  </si>
  <si>
    <t>M</t>
  </si>
  <si>
    <t>1.2</t>
  </si>
  <si>
    <t>1.3</t>
  </si>
  <si>
    <t>1.4</t>
  </si>
  <si>
    <t>042</t>
  </si>
  <si>
    <t>DEMOLIÇÃO DE PLAY AVENTURA EM MADEIRA, COBERTURA COM TELHA DE FIBROCIMENTO, SEM REAPROVEITAMENTO</t>
  </si>
  <si>
    <t>UN</t>
  </si>
  <si>
    <t>043</t>
  </si>
  <si>
    <t>RETIRADA DE GRADIL METÁLICO, SEM REAPROVEITAMENTO</t>
  </si>
  <si>
    <t>044</t>
  </si>
  <si>
    <t>RETIRADA DE TERRA/SOLO/AREIA, INCLUSIVE CARGA E TRANSPORTE DMT ATÉ 5KM</t>
  </si>
  <si>
    <t>M3</t>
  </si>
  <si>
    <t>ESCAVAÇÃO MANUAL DE VALA COM PROFUNDIDADE MENOR OU IGUAL A 1,30 M. AF_02/2021</t>
  </si>
  <si>
    <t>REATERRO MANUAL DE VALAS COM COMPACTAÇÃO MECANIZADA. AF_04/2016</t>
  </si>
  <si>
    <t>MOVIMENTO DE TERRA PARA FUNDAÇÕES</t>
  </si>
  <si>
    <t>94968</t>
  </si>
  <si>
    <t>CONCRETO MAGRO PARA LASTRO, TRAÇO 1:4,5:4,5 (EM MASSA SECA DE CIMENTO/ AREIA MÉDIA/ BRITA 1) - PREPARO MECÂNICO COM BETONEIRA 600 L. AF_05/2021</t>
  </si>
  <si>
    <t>95957</t>
  </si>
  <si>
    <t>(COMPOSIÇÃO REPRESENTATIVA) EXECUÇÃO DE ESTRUTURAS DE CONCRETO ARMADO, PARA EDIFICAÇÃO INSTITUCIONAL TÉRREA, FCK = 25 MPA. AF_01/2017</t>
  </si>
  <si>
    <t>FUNDAÇÕES</t>
  </si>
  <si>
    <t>5.1.1</t>
  </si>
  <si>
    <t>SUPERESTRUTURA</t>
  </si>
  <si>
    <t>CONCRETO ARMADO - VIGAS</t>
  </si>
  <si>
    <t>5.2.1</t>
  </si>
  <si>
    <t>CONCRETO ARMADO - LAJES</t>
  </si>
  <si>
    <t>101792</t>
  </si>
  <si>
    <t>ESCORAMENTO DE FÔRMAS DE LAJE EM MADEIRA NÃO APARELHADA, PÉ-DIREITO SIMPLES, INCLUSO TRAVAMENTO, 4 UTILIZAÇÕES. AF_09/2020</t>
  </si>
  <si>
    <t>5.3.1</t>
  </si>
  <si>
    <t>5.3.2</t>
  </si>
  <si>
    <t>ALVENARIA DE VEDAÇÃO</t>
  </si>
  <si>
    <t>87503</t>
  </si>
  <si>
    <t>ALVENARIA DE VEDAÇÃO DE BLOCOS CERÂMICOS FURADOS NA HORIZONTAL DE 9X19X19CM (ESPESSURA 9CM) DE PAREDES COM ÁREA LÍQUIDA MAIOR OU IGUAL A 6M² SEM VÃOS E ARGAMASSA DE ASSENTAMENTO COM PREPARO EM BETONEIRA. AF_06/2014</t>
  </si>
  <si>
    <t>7.1</t>
  </si>
  <si>
    <t>ESQUADRIAS</t>
  </si>
  <si>
    <t>91341</t>
  </si>
  <si>
    <t>PORTA EM ALUMÍNIO DE ABRIR TIPO VENEZIANA COM GUARNIÇÃO, FIXAÇÃO COM PARAFUSOS - FORNECIMENTO E INSTALAÇÃO. AF_12/2019</t>
  </si>
  <si>
    <t>045</t>
  </si>
  <si>
    <t>Porta de aço-esteira de enrolar c/ferr.(incl.pint.anti-corrosiva)</t>
  </si>
  <si>
    <t>94569</t>
  </si>
  <si>
    <t>JANELA DE ALUMÍNIO TIPO MAXIM-AR, COM VIDROS, BATENTE E FERRAGENS. EXCLUSIVE ALIZAR, ACABAMENTO E CONTRAMARCO. FORNECIMENTO E INSTALAÇÃO. AF_12/2019</t>
  </si>
  <si>
    <t>027</t>
  </si>
  <si>
    <t>Espelho cristal com moldura em alumínio e compensado plastificado, espessura 4mm - FORNECIMENTO E INSTALAÇÃO</t>
  </si>
  <si>
    <t>7.2</t>
  </si>
  <si>
    <t>7.3</t>
  </si>
  <si>
    <t>7.4</t>
  </si>
  <si>
    <t>8.1</t>
  </si>
  <si>
    <t>IMPERMEABILIZAÇÃO</t>
  </si>
  <si>
    <t>98557</t>
  </si>
  <si>
    <t>IMPERMEABILIZAÇÃO DE SUPERFÍCIE COM EMULSÃO ASFÁLTICA, 2 DEMÃOS AF_06/2018</t>
  </si>
  <si>
    <t>98546</t>
  </si>
  <si>
    <t>IMPERMEABILIZAÇÃO DE SUPERFÍCIE COM MANTA ASFÁLTICA, UMA CAMADA, INCLUSIVE APLICAÇÃO DE PRIMER ASFÁLTICO, E=3MM. AF_06/2018</t>
  </si>
  <si>
    <t>8.2</t>
  </si>
  <si>
    <t>9.1</t>
  </si>
  <si>
    <t>REVESTIMENTOS INTERNO E EXTERNO</t>
  </si>
  <si>
    <t>CHAPISCO APLICADO EM ALVENARIAS E ESTRUTURAS DE CONCRETO INTERNAS, COM COLHER DE PEDREIRO.  ARGAMASSA TRAÇO 1:3 COM PREPARO EM BETONEIRA 400L. AF_06/2014</t>
  </si>
  <si>
    <t>87554</t>
  </si>
  <si>
    <t>EMBOÇO, PARA RECEBIMENTO DE CERÂMICA, EM ARGAMASSA TRAÇO 1:2:8, PREPARO MANUAL, APLICADO MANUALMENTE EM FACES INTERNAS DE PAREDES, PARA AMBIENTE COM ÁREA MAIOR QUE 10M2, ESPESSURA DE 10MM, COM EXECUÇÃO DE TALISCAS. AF_06/2014</t>
  </si>
  <si>
    <t>MASSA ÚNICA, PARA RECEBIMENTO DE PINTURA OU CERÂMICA, ARGAMASSA INDUSTRIALIZADA, PREPARO MECÂNICO, APLICADO COM EQUIPAMENTO DE MISTURA E PROJEÇÃO DE 1,5 M3/H EM FACES INTERNAS DE PAREDES, ESPESSURA DE 5MM, SEM EXECUÇÃO DE TALISCAS. AF_06/2014</t>
  </si>
  <si>
    <t>REVESTIMENTO CERÂMICO PARA PAREDES INTERNAS COM PLACAS TIPO ESMALTADA EXTRA DE DIMENSÕES 33X45 CM APLICADAS EM AMBIENTES DE ÁREA MAIOR QUE 5 M² NA ALTURA INTEIRA DAS PAREDES. AF_06/2014</t>
  </si>
  <si>
    <t>9.2</t>
  </si>
  <si>
    <t>9.3</t>
  </si>
  <si>
    <t>9.4</t>
  </si>
  <si>
    <t>10.1</t>
  </si>
  <si>
    <t>SISTEMAS DE PISOS</t>
  </si>
  <si>
    <t>PAVIMENTAÇÃO INTERNA DOS QUIOSQUES</t>
  </si>
  <si>
    <t>88470</t>
  </si>
  <si>
    <t>CONTRAPISO COM ARGAMASSA AUTONIVELANTE, APLICADO SOBRE LAJE, NÃO ADERIDO, ESPESSURA 3CM. AF_07/2021</t>
  </si>
  <si>
    <t>98689</t>
  </si>
  <si>
    <t>SOLEIRA EM GRANITO, LARGURA 15 CM, ESPESSURA 2,0 CM. AF_09/2020</t>
  </si>
  <si>
    <t>PAVIMENTAÇÃO EXTERNA</t>
  </si>
  <si>
    <t>94991</t>
  </si>
  <si>
    <t>EXECUÇÃO DE PASSEIO (CALÇADA) OU PISO DE CONCRETO COM CONCRETO MOLDADO IN LOCO, USINADO, ACABAMENTO CONVENCIONAL, NÃO ARMADO. AF_07/2016</t>
  </si>
  <si>
    <t>101094</t>
  </si>
  <si>
    <t>PISO PODOTÁTIL, DIRECIONAL OU ALERTA, ASSENTADO SOBRE ARGAMASSA. AF_05/2020</t>
  </si>
  <si>
    <t>10.1.1</t>
  </si>
  <si>
    <t>10.1.2</t>
  </si>
  <si>
    <t>10.1.3</t>
  </si>
  <si>
    <t>10.2</t>
  </si>
  <si>
    <t>10.2.1</t>
  </si>
  <si>
    <t>10.2.2</t>
  </si>
  <si>
    <t>PINTURAS E ACABAMENTOS</t>
  </si>
  <si>
    <t>88494</t>
  </si>
  <si>
    <t>APLICAÇÃO E LIXAMENTO DE MASSA LÁTEX EM TETO, UMA DEMÃO. AF_06/2014</t>
  </si>
  <si>
    <t>88488</t>
  </si>
  <si>
    <t>APLICAÇÃO MANUAL DE PINTURA COM TINTA LÁTEX ACRÍLICA EM TETO, DUAS DEMÃOS. AF_06/2014</t>
  </si>
  <si>
    <t>046</t>
  </si>
  <si>
    <t>APLICAÇÃO MANUAL DE PINTURA ARTÍSTICA COM TINTA LÁTEX ACRÍLICA EM PAREDES, DUAS DEMÃOS, MASSA ACRÍLICA, RESINA ACRÍLICA E VERNIZ INCOLOR, PARA REPRESENTAÇÃO DE MADEIRA RÚSTICA, TIJOLINHO MACIÇO, ROCHA, MÁRMORE OU GRANITO</t>
  </si>
  <si>
    <t>11.1</t>
  </si>
  <si>
    <t>11.2</t>
  </si>
  <si>
    <t>11.3</t>
  </si>
  <si>
    <t>INSTALAÇÃO HIDRÁULICA</t>
  </si>
  <si>
    <t>89957</t>
  </si>
  <si>
    <t>PONTO DE CONSUMO TERMINAL DE ÁGUA FRIA (SUBRAMAL) COM TUBULAÇÃO DE PVC, DN 25 MM, INSTALADO EM RAMAL DE ÁGUA, INCLUSOS RASGO E CHUMBAMENTO EM ALVENARIA. AF_12/2014</t>
  </si>
  <si>
    <t>TUBO, PVC, SOLDÁVEL, DN 40MM, INSTALADO EM PRUMADA DE ÁGUA - FORNECIMENTO E INSTALAÇÃO. AF_12/2014</t>
  </si>
  <si>
    <t>JOELHO 90 GRAUS, PVC, SOLDÁVEL, DN 40MM, INSTALADO EM PRUMADA DE ÁGUA - FORNECIMENTO E INSTALAÇÃO. AF_12/2014</t>
  </si>
  <si>
    <t>TE, PVC, SOLDÁVEL, DN 40MM, INSTALADO EM PRUMADA DE ÁGUA - FORNECIMENTO E INSTALAÇÃO. AF_12/2014</t>
  </si>
  <si>
    <t>REGISTRO DE GAVETA BRUTO, LATÃO, ROSCÁVEL, 1" - FORNECIMENTO E INSTALAÇÃO. AF_08/2021</t>
  </si>
  <si>
    <t>REGISTRO DE GAVETA BRUTO, LATÃO, ROSCÁVEL, 1 1/2" - FORNECIMENTO E INSTALAÇÃO. AF_08/2021</t>
  </si>
  <si>
    <t>99258</t>
  </si>
  <si>
    <t>CAIXA ENTERRADA HIDRÁULICA RETANGULAR, EM ALVENARIA COM BLOCOS DE CONCRETO, DIMENSÕES INTERNAS: 0,4X0,4X0,4 M PARA REDE DE DRENAGEM. AF_12/2020</t>
  </si>
  <si>
    <t>12.1</t>
  </si>
  <si>
    <t>12.2</t>
  </si>
  <si>
    <t>12.3</t>
  </si>
  <si>
    <t>12.4</t>
  </si>
  <si>
    <t>12.5</t>
  </si>
  <si>
    <t>12.6</t>
  </si>
  <si>
    <t>12.7</t>
  </si>
  <si>
    <t>13.1</t>
  </si>
  <si>
    <t>INSTALAÇÃO SANITÁRIA</t>
  </si>
  <si>
    <t>047</t>
  </si>
  <si>
    <t>Ponto de esgoto (incl. tubos, conexoes,cx. e ralos), conforme composição SEDOP 180214, ref. 09/2021</t>
  </si>
  <si>
    <t>TUBO PVC, SERIE NORMAL, ESGOTO PREDIAL, DN 100 MM, FORNECIDO E INSTALADO EM RAMAL DE DESCARGA OU RAMAL DE ESGOTO SANITÁRIO. AF_12/2014</t>
  </si>
  <si>
    <t>SINAPI-I</t>
  </si>
  <si>
    <t>39319</t>
  </si>
  <si>
    <t>TERMINAL DE VENTILACAO, 50 MM, SERIE NORMAL, ESGOTO PREDIAL</t>
  </si>
  <si>
    <t xml:space="preserve">UN    </t>
  </si>
  <si>
    <t>CAIXA DE GORDURA PEQUENA (CAPACIDADE: 19 L), CIRCULAR, EM PVC, DIÂMETRO INTERNO= 0,3 M. AF_12/2020</t>
  </si>
  <si>
    <t>97907</t>
  </si>
  <si>
    <t>CAIXA ENTERRADA HIDRÁULICA RETANGULAR, EM ALVENARIA COM BLOCOS DE CONCRETO, DIMENSÕES INTERNAS: 0,8X0,8X0,6 M PARA REDE DE ESGOTO. AF_12/2020</t>
  </si>
  <si>
    <t>98062</t>
  </si>
  <si>
    <t>SUMIDOURO CIRCULAR, EM CONCRETO PRÉ-MOLDADO, DIÂMETRO INTERNO = 1,88 M, ALTURA INTERNA = 2,00 M, ÁREA DE INFILTRAÇÃO: 13,1 M² (PARA 5 CONTRIBUINTES). AF_12/2020</t>
  </si>
  <si>
    <t>98052</t>
  </si>
  <si>
    <t>TANQUE SÉPTICO CIRCULAR, EM CONCRETO PRÉ-MOLDADO, DIÂMETRO INTERNO = 1,10 M, ALTURA INTERNA = 2,50 M, VOLUME ÚTIL: 2138,2 L (PARA 5 CONTRIBUINTES). AF_12/2020</t>
  </si>
  <si>
    <t>LOUÇAS, ACESSÓRIOS E METAIS</t>
  </si>
  <si>
    <t>95471</t>
  </si>
  <si>
    <t>VASO SANITARIO SIFONADO CONVENCIONAL PARA PCD SEM FURO FRONTAL COM  LOUÇA BRANCA SEM ASSENTO -  FORNECIMENTO E INSTALAÇÃO. AF_01/2020</t>
  </si>
  <si>
    <t>100849</t>
  </si>
  <si>
    <t>ASSENTO SANITÁRIO CONVENCIONAL - FORNECIMENTO E INSTALACAO. AF_01/2020</t>
  </si>
  <si>
    <t>86937</t>
  </si>
  <si>
    <t>CUBA DE EMBUTIR OVAL EM LOUÇA BRANCA, 35 X 50CM OU EQUIVALENTE, INCLUSO VÁLVULA EM METAL CROMADO E SIFÃO FLEXÍVEL EM PVC - FORNECIMENTO E INSTALAÇÃO. AF_01/2020</t>
  </si>
  <si>
    <t>86936</t>
  </si>
  <si>
    <t>CUBA DE EMBUTIR DE AÇO INOXIDÁVEL MÉDIA, INCLUSO VÁLVULA TIPO AMERICANA E SIFÃO TIPO GARRAFA EM METAL CROMADO - FORNECIMENTO E INSTALAÇÃO. AF_01/2020</t>
  </si>
  <si>
    <t>048</t>
  </si>
  <si>
    <t xml:space="preserve">BANCADA DE GRANITO PRETO, EXCLUSIVE CUBA - FORNECIMENTO E INSTALAÇÃO. </t>
  </si>
  <si>
    <t>049</t>
  </si>
  <si>
    <t>BANCADA/TAMPO LISO (SEM CUBA) EM MARMORE - FORNECIMENTO E INSTALAÇÃO</t>
  </si>
  <si>
    <t>TORNEIRA CROMADA TUBO MÓVEL, DE MESA, 1/2 OU 3/4, PARA PIA DE COZINHA, PADRÃO ALTO - FORNECIMENTO E INSTALAÇÃO. AF_01/2020</t>
  </si>
  <si>
    <t>TORNEIRA CROMADA DE MESA, 1/2 OU 3/4, PARA LAVATÓRIO, PADRÃO POPULAR - FORNECIMENTO E INSTALAÇÃO. AF_01/2020</t>
  </si>
  <si>
    <t>PAPELEIRA DE PAREDE EM METAL CROMADO SEM TAMPA, INCLUSO FIXAÇÃO. AF_01/2020</t>
  </si>
  <si>
    <t>014</t>
  </si>
  <si>
    <t xml:space="preserve">TOALHEIRO PLASTICO TIPO DISPENSER PARA PAPEL TOALHA INTERFOLHADO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</si>
  <si>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SABONETEIRA PLASTICA TIPO DISPENSER PARA SABONETE LIQUIDO COM RESERVATORIO 800 A 1500 ML, INCLUSO FIXAÇÃO. AF_01/2020</t>
  </si>
  <si>
    <t>100866</t>
  </si>
  <si>
    <t>BARRA DE APOIO RETA, EM ACO INOX POLIDO, COMPRIMENTO 60CM, FIXADA NA PAREDE - FORNECIMENTO E INSTALAÇÃO. AF_01/2020</t>
  </si>
  <si>
    <t>050</t>
  </si>
  <si>
    <t>Bebedouro aço inox c/4 torneiras e filtro, conforme composição SEDOP 190529 ref. 09/2021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</si>
  <si>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</si>
  <si>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</si>
  <si>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</si>
  <si>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</si>
  <si>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</si>
  <si>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</si>
  <si>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</si>
  <si>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</si>
  <si>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</si>
  <si>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</si>
  <si>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</si>
  <si>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</si>
  <si>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</si>
  <si>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INSTALAÇÃO PLUVIAL</t>
  </si>
  <si>
    <t>89578</t>
  </si>
  <si>
    <t>TUBO PVC, SÉRIE R, ÁGUA PLUVIAL, DN 100 MM, FORNECIDO E INSTALADO EM CONDUTORES VERTICAIS DE ÁGUAS PLUVIAIS. AF_12/2014</t>
  </si>
  <si>
    <t>95695</t>
  </si>
  <si>
    <t>CURVA 90 GRAUS, PVC, SERIE R, ÁGUA PLUVIAL, DN 100 MM, JUNTA ELÁSTICA, FORNECIDO E INSTALADO EM CONDUTORES VERTICAIS DE ÁGUAS PLUVIAIS. AF_12/2014</t>
  </si>
  <si>
    <t>11708</t>
  </si>
  <si>
    <t>RALO FOFO SEMIESFERICO, 100 MM, PARA LAJES/ CALHAS</t>
  </si>
  <si>
    <t>99251</t>
  </si>
  <si>
    <t>CAIXA ENTERRADA HIDRÁULICA RETANGULAR EM ALVENARIA COM TIJOLOS CERÂMICOS MACIÇOS, DIMENSÕES INTERNAS: 0,4X0,4X0,4 M PARA REDE DE DRENAGEM. AF_12/2020</t>
  </si>
  <si>
    <t>15.1</t>
  </si>
  <si>
    <t>15.2</t>
  </si>
  <si>
    <t>15.3</t>
  </si>
  <si>
    <t>15.4</t>
  </si>
  <si>
    <t>INSTALAÇÃO ELÉTRICA</t>
  </si>
  <si>
    <t>CENTRO DE DISTRIBUIÇÃO E ATERRAMENTO</t>
  </si>
  <si>
    <t>101879</t>
  </si>
  <si>
    <t>QUADRO DE DISTRIBUIÇÃO DE ENERGIA EM CHAPA DE AÇO GALVANIZADO, DE EMBUTIR, COM BARRAMENTO TRIFÁSICO, PARA 24 DISJUNTORES DIN 100A - FORNECIMENTO E INSTALAÇÃO. AF_10/2020</t>
  </si>
  <si>
    <t>93653</t>
  </si>
  <si>
    <t>DISJUNTOR MONOPOLAR TIPO DIN, CORRENTE NOMINAL DE 10A - FORNECIMENTO E INSTALAÇÃO. AF_10/2020</t>
  </si>
  <si>
    <t>HASTE DE ATERRAMENTO 5/8  PARA SPDA - FORNECIMENTO E INSTALAÇÃO. AF_12/2017</t>
  </si>
  <si>
    <t>96977</t>
  </si>
  <si>
    <t>CORDOALHA DE COBRE NU 50 MM², ENTERRADA, SEM ISOLADOR - FORNECIMENTO E INSTALAÇÃO. AF_12/2017</t>
  </si>
  <si>
    <t>CAIXA DE INSPEÇÃO PARA ATERRAMENTO, CIRCULAR, EM POLIETILENO, DIÂMETRO INTERNO = 0,3 M. AF_12/2020</t>
  </si>
  <si>
    <t>PONTOS, ELETRODUTOS E CAIXAS</t>
  </si>
  <si>
    <t>93146</t>
  </si>
  <si>
    <t>PONTO DE ILUMINAÇÃO E TOMADA, RESIDENCIAL, INCLUINDO INTERRUPTOR PARALELO E TOMADA 10A/250V, CAIXA ELÉTRICA, ELETRODUTO, CABO, RASGO, QUEBRA E CHUMBAMENTO (EXCLUINDO LUMINÁRIA E LÂMPADA). AF_01/2016</t>
  </si>
  <si>
    <t>91844</t>
  </si>
  <si>
    <t>ELETRODUTO FLEXÍVEL CORRUGADO, PVC, DN 25 MM (3/4"), PARA CIRCUITOS TERMINAIS, INSTALADO EM LAJE - FORNECIMENTO E INSTALAÇÃO. AF_12/2015</t>
  </si>
  <si>
    <t>97891</t>
  </si>
  <si>
    <t>CAIXA ENTERRADA ELÉTRICA RETANGULAR, EM ALVENARIA COM BLOCOS DE CONCRETO, FUNDO COM BRITA, DIMENSÕES INTERNAS: 0,4X0,4X0,4 M. AF_12/2020</t>
  </si>
  <si>
    <t>CABOS E FIOS CONDUTORES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</si>
  <si>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</si>
  <si>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</si>
  <si>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POSTES E LUMINÁRIAS</t>
  </si>
  <si>
    <t>97592</t>
  </si>
  <si>
    <t>LUMINÁRIA TIPO PLAFON, DE SOBREPOR, COM 1 LÂMPADA LED DE 12/13 W, SEM REATOR - FORNECIMENTO E INSTALAÇÃO. AF_02/2020</t>
  </si>
  <si>
    <t>052</t>
  </si>
  <si>
    <t>LUMINARIA LED REFLETOR RETANGULAR BIVOLT, LUZ BRANCA, 10 W - FORNECIMENTO E INSTALAÇÃO</t>
  </si>
  <si>
    <t>053</t>
  </si>
  <si>
    <t>LUMINARIA LED REFLETOR RETANGULAR BIVOLT, LUZ BRANCA, 30 W - FORNECIMENTO E INSTALAÇÃO</t>
  </si>
  <si>
    <t>100619</t>
  </si>
  <si>
    <t>POSTE DECORATIVO PARA JARDIM EM AÇO TUBULAR, H = *2,5* M, SEM LUMINÁRIA - FORNECIMENTO E INSTALAÇÃO. AF_11/2019</t>
  </si>
  <si>
    <t>101656</t>
  </si>
  <si>
    <t>LUMINÁRIA DE LED PARA ILUMINAÇÃO PÚBLICA, DE 68 W ATÉ 97 W - FORNECIMENTO E INSTALAÇÃO. AF_08/2020</t>
  </si>
  <si>
    <t>16.1</t>
  </si>
  <si>
    <t>16.1.1</t>
  </si>
  <si>
    <t>16.1.2</t>
  </si>
  <si>
    <t>16.1.3</t>
  </si>
  <si>
    <t>16.1.4</t>
  </si>
  <si>
    <t>16.1.5</t>
  </si>
  <si>
    <t>16.2</t>
  </si>
  <si>
    <t>16.2.1</t>
  </si>
  <si>
    <t>16.2.2</t>
  </si>
  <si>
    <t>16.2.3</t>
  </si>
  <si>
    <t>16.3</t>
  </si>
  <si>
    <t>16.3.1</t>
  </si>
  <si>
    <t>16.3.2</t>
  </si>
  <si>
    <t>16.4</t>
  </si>
  <si>
    <t>16.4.1</t>
  </si>
  <si>
    <t>16.4.2</t>
  </si>
  <si>
    <t>16.4.3</t>
  </si>
  <si>
    <t>16.4.4</t>
  </si>
  <si>
    <t>16.4.5</t>
  </si>
  <si>
    <t>18.1</t>
  </si>
  <si>
    <t>URBANIZAÇÃO</t>
  </si>
  <si>
    <t>98516</t>
  </si>
  <si>
    <t>PLANTIO DE PALMEIRA COM ALTURA DE MUDA MENOR OU IGUAL A 2,00 M. AF_05/2018</t>
  </si>
  <si>
    <t>38641</t>
  </si>
  <si>
    <t>MUDA DE PALMEIRA, ARECA, H= *1,50* CM</t>
  </si>
  <si>
    <t>98510</t>
  </si>
  <si>
    <t>PLANTIO DE ÁRVORE ORNAMENTAL COM ALTURA DE MUDA MENOR OU IGUAL A 2,00 M. AF_05/2018</t>
  </si>
  <si>
    <t>44539</t>
  </si>
  <si>
    <t>FERTILIZANTE NPK -  10:10:10</t>
  </si>
  <si>
    <t xml:space="preserve">KG    </t>
  </si>
  <si>
    <t>98521</t>
  </si>
  <si>
    <t>APLICAÇÃO DE CALCÁRIO PARA CORREÇÃO DO PH DO SOLO. AF_05/2018</t>
  </si>
  <si>
    <t>94276</t>
  </si>
  <si>
    <t>ASSENTAMENTO DE GUIA (MEIO-FIO) EM TRECHO CURVO, CONFECCIONADA EM CONCRETO PRÉ-FABRICADO, DIMENSÕES 100X15X13X20 CM (COMPRIMENTO X BASE INFERIOR X BASE SUPERIOR X ALTURA), PARA URBANIZAÇÃO INTERNA DE EMPREENDIMENTOS. AF_06/2016_P</t>
  </si>
  <si>
    <t>102498</t>
  </si>
  <si>
    <t>PINTURA DE MEIO-FIO COM TINTA BRANCA A BASE DE CAL (CAIAÇÃO). AF_05/2021</t>
  </si>
  <si>
    <t>051</t>
  </si>
  <si>
    <t xml:space="preserve"> Tubo aço galvanizado d=3" p/bicicletário, dimensão: h=75cm, L=75cm, fixado em base de concreto, pintado c/esmalte sintetico, exceto base de concreto e pintura de acabamento, conforme composição ORSE 09247 ref. 12/2021</t>
  </si>
  <si>
    <t>102509</t>
  </si>
  <si>
    <t>PINTURA DE FAIXA DE PEDESTRE OU ZEBRADA TINTA RETRORREFLETIVA A BASE DE RESINA ACRÍLICA COM MICROESFERAS DE VIDRO, E = 30 CM, APLICAÇÃO MANUAL. AF_05/2021</t>
  </si>
  <si>
    <t>SERVIÇOS FINAIS</t>
  </si>
  <si>
    <t>99803</t>
  </si>
  <si>
    <t>LIMPEZA DE PISO CERÂMICO OU PORCELANATO COM PANO ÚMIDO. AF_04/2019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</si>
  <si>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</si>
  <si>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</si>
  <si>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</si>
  <si>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</si>
  <si>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</si>
  <si>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</si>
  <si>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</si>
  <si>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</si>
  <si>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</si>
  <si>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</si>
  <si>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Prazo de execução 120 dias</t>
  </si>
  <si>
    <t>4º ETAPA</t>
  </si>
  <si>
    <t>10.2.3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</si>
  <si>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</si>
  <si>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</si>
  <si>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87260</t>
  </si>
  <si>
    <t>REVESTIMENTO CERÂMICO PARA PISO COM PLACAS TIPO PORCELANATO DE DIMENSÕES 45X45 CM APLICADA EM AMBIENTES DE ÁREA MAIOR QUE 10 M². AF_06/2014</t>
  </si>
  <si>
    <t>14.14</t>
  </si>
  <si>
    <t>BDI( % ):    25,00</t>
  </si>
  <si>
    <t>PLANILHA ORÇAMENTÁRIA SINTÉTICA</t>
  </si>
  <si>
    <t>CONSTRATAÇÃO DE EMPRESA DE ENGENHARIA PARA CONSTRUÇÃO DA PRAÇA DE ALIMENTAÇÃO NO CANTEIRO EM FRENTE A PRAÇA DA BIBLIA, VISANDO ATENDER AS NECESSIDADES DA SECRETARIA MUNICIPAL DE OBRAS DO MUNICIPIO DE IPIXUNA DO PARÁ, EM CONFORMIDADE COM O PROJETO BÁSICO, PLANILHA ORÇAMENTARIA, CRONOGRAMA FISICO-FINACEIRO E MEMORIAL DESCRITIVO.</t>
  </si>
  <si>
    <t>PROCESSO ADMINISTRATIVO Nº 2903/2022</t>
  </si>
  <si>
    <t>MODALIDADE: TOMADA DE PREÇOS Nº 0009/2022-TP</t>
  </si>
  <si>
    <t>TOTAL MATERIAL/EQUIPAMENTO</t>
  </si>
  <si>
    <t>TOTAL SEM BDI</t>
  </si>
  <si>
    <t>TOTAL COM BDI</t>
  </si>
  <si>
    <t>TOTAL MÃO DE OBRA COM ENCARGO SOCIAIS (Horista: 86,22%; Mensalisa: 47,52%)</t>
  </si>
  <si>
    <t>BDI (Material: 25,00% ; Mão de Obra: 25,00%; Equipamento: 25,00%)</t>
  </si>
  <si>
    <t>4417</t>
  </si>
  <si>
    <t>SARRAFO NAO APARELHADO *2,5 X 7* CM, EM MACARANDUBA, ANGELIM OU EQUIVALENTE DA REGIAO -  BRUTA</t>
  </si>
  <si>
    <t xml:space="preserve">M     </t>
  </si>
  <si>
    <t>4491</t>
  </si>
  <si>
    <t>PONTALETE *7,5 X 7,5* CM EM PINUS, MISTA OU EQUIVALENTE DA REGIAO - BRUTA</t>
  </si>
  <si>
    <t>4813</t>
  </si>
  <si>
    <t>PLACA DE OBRA (PARA CONSTRUCAO CIVIL) EM CHAPA GALVANIZADA *N. 22*, ADESIVADA, DE *2,4 X 1,2* M (SEM POSTES PARA FIXACAO)</t>
  </si>
  <si>
    <t>5075</t>
  </si>
  <si>
    <t>PREGO DE ACO POLIDO COM CABECA 18 X 30 (2 3/4 X 10)</t>
  </si>
  <si>
    <t>88262</t>
  </si>
  <si>
    <t>CARPINTEIRO DE FORMAS COM ENCARGOS COMPLEMENTARES</t>
  </si>
  <si>
    <t>88316</t>
  </si>
  <si>
    <t>94962</t>
  </si>
  <si>
    <t>CONCRETO MAGRO PARA LASTRO, TRAÇO 1:4,5:4,5 (EM MASSA SECA DE CIMENTO/ AREIA MÉDIA/ BRITA 1) - PREPARO MECÂNICO COM BETONEIRA 400 L. AF_05/2021</t>
  </si>
  <si>
    <t>42408</t>
  </si>
  <si>
    <t>LONA PLASTICA EXTRA FORTE PRETA, E = 200 MICRA</t>
  </si>
  <si>
    <t>4433</t>
  </si>
  <si>
    <t>CAIBRO NAO APARELHADO  *7,5 X 7,5* CM, EM MACARANDUBA, ANGELIM OU EQUIVALENTE DA REGIAO -  BRUTA</t>
  </si>
  <si>
    <t>5061</t>
  </si>
  <si>
    <t>PREGO DE ACO POLIDO COM CABECA 18 X 27 (2 1/2 X 10)</t>
  </si>
  <si>
    <t>88239</t>
  </si>
  <si>
    <t>AJUDANTE DE CARPINTEIRO COM ENCARGOS COMPLEMENTARES</t>
  </si>
  <si>
    <t>91692</t>
  </si>
  <si>
    <t>SERRA CIRCULAR DE BANCADA COM MOTOR ELÉTRICO POTÊNCIA DE 5HP, COM COIFA PARA DISCO 10" - CHP DIURNO. AF_08/2015</t>
  </si>
  <si>
    <t>CHP</t>
  </si>
  <si>
    <t>91693</t>
  </si>
  <si>
    <t>SERRA CIRCULAR DE BANCADA COM MOTOR ELÉTRICO POTÊNCIA DE 5HP, COM COIFA PARA DISCO 10" - CHI DIURNO. AF_08/2015</t>
  </si>
  <si>
    <t>CHI</t>
  </si>
  <si>
    <t>94974</t>
  </si>
  <si>
    <t>CONCRETO MAGRO PARA LASTRO, TRAÇO 1:4,5:4,5 (EM MASSA SECA DE CIMENTO/ AREIA MÉDIA/ BRITA 1) - PREPARO MANUAL. AF_05/2021</t>
  </si>
  <si>
    <t>3080</t>
  </si>
  <si>
    <t>FECHADURA ESPELHO PARA PORTA EXTERNA, EM ACO INOX (MAQUINA, TESTA E CONTRA-TESTA) E EM ZAMAC (MACANETA, LINGUETA E TRINCOS) COM ACABAMENTO CROMADO, MAQUINA DE 40 MM, INCLUINDO CHAVE TIPO CILINDRO</t>
  </si>
  <si>
    <t xml:space="preserve">CJ    </t>
  </si>
  <si>
    <t>10886</t>
  </si>
  <si>
    <t>EXTINTOR DE INCENDIO PORTATIL COM CARGA DE AGUA PRESSURIZADA DE 10 L, CLASSE A</t>
  </si>
  <si>
    <t>10891</t>
  </si>
  <si>
    <t>EXTINTOR DE INCENDIO PORTATIL COM CARGA DE PO QUIMICO SECO (PQS) DE 4 KG, CLASSE BC</t>
  </si>
  <si>
    <t>11587</t>
  </si>
  <si>
    <t>FORRO DE PVC LISO, BRANCO, REGUA DE 10 CM, ESPESSURA DE 8 MM A 10 MM (COM COLOCACAO / SEM ESTRUTURA METALICA)</t>
  </si>
  <si>
    <t>37525</t>
  </si>
  <si>
    <t>TELA PLASTICA TECIDA LISTRADA BRANCA E LARANJA, TIPO GUARDA CORPO, EM POLIETILENO MONOFILADO, ROLO 1,20 X 50 M (L X C)</t>
  </si>
  <si>
    <t>86934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</si>
  <si>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</si>
  <si>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86943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</si>
  <si>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</si>
  <si>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88489</t>
  </si>
  <si>
    <t>APLICAÇÃO MANUAL DE PINTURA COM TINTA LÁTEX ACRÍLICA EM PAREDES, DUAS DEMÃOS. AF_06/2014</t>
  </si>
  <si>
    <t>89711</t>
  </si>
  <si>
    <t>TUBO PVC, SERIE NORMAL, ESGOTO PREDIAL, DN 40 MM, FORNECIDO E INSTALADO EM RAMAL DE DESCARGA OU RAMAL DE ESGOTO SANITÁRIO. AF_12/2014</t>
  </si>
  <si>
    <t>89714</t>
  </si>
  <si>
    <t>89724</t>
  </si>
  <si>
    <t>JOELHO 90 GRAUS, PVC, SERIE NORMAL, ESGOTO PREDIAL, DN 40 MM, JUNTA SOLDÁVEL, FORNECIDO E INSTALADO EM RAMAL DE DESCARGA OU RAMAL DE ESGOTO SANITÁRIO. AF_12/2014</t>
  </si>
  <si>
    <t>90822</t>
  </si>
  <si>
    <t>PORTA DE MADEIRA PARA PINTURA, SEMI-OCA (LEVE OU MÉDIA), 80X210CM, ESPESSURA DE 3,5CM, INCLUSO DOBRADIÇAS - FORNECIMENTO E INSTALAÇÃO. AF_12/2019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</si>
  <si>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</si>
  <si>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</si>
  <si>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91173</t>
  </si>
  <si>
    <t>FIXAÇÃO DE TUBOS VERTICAIS DE PPR DIÂMETROS MENORES OU IGUAIS A 40 MM COM ABRAÇADEIRA METÁLICA RÍGIDA TIPO D 1/2", FIXADA EM PERFILADO EM ALVENARIA. AF_05/2015</t>
  </si>
  <si>
    <t>91862</t>
  </si>
  <si>
    <t>ELETRODUTO RÍGIDO ROSCÁVEL, PVC, DN 20 MM (1/2"), PARA CIRCUITOS TERMINAIS, INSTALADO EM FORRO - FORNECIMENTO E INSTALAÇÃO. AF_12/2015</t>
  </si>
  <si>
    <t>91870</t>
  </si>
  <si>
    <t>ELETRODUTO RÍGIDO ROSCÁVEL, PVC, DN 20 MM (1/2"), PARA CIRCUITOS TERMINAIS, INSTALADO EM PAREDE - FORNECIMENTO E INSTALAÇÃO. AF_12/2015</t>
  </si>
  <si>
    <t>91911</t>
  </si>
  <si>
    <t>CURVA 90 GRAUS PARA ELETRODUTO, PVC, ROSCÁVEL, DN 20 MM (1/2"), PARA CIRCUITOS TERMINAIS, INSTALADA EM PAREDE - FORNECIMENTO E INSTALAÇÃO. AF_12/2015</t>
  </si>
  <si>
    <t>91924</t>
  </si>
  <si>
    <t>CABO DE COBRE FLEXÍVEL ISOLADO, 1,5 MM², ANTI-CHAMA 450/750 V, PARA CIRCUITOS TERMINAIS - FORNECIMENTO E INSTALAÇÃO. AF_12/2015</t>
  </si>
  <si>
    <t>91926</t>
  </si>
  <si>
    <t>CABO DE COBRE FLEXÍVEL ISOLADO, 2,5 MM², ANTI-CHAMA 450/750 V, PARA CIRCUITOS TERMINAIS - FORNECIMENTO E INSTALAÇÃO. AF_12/2015</t>
  </si>
  <si>
    <t>91937</t>
  </si>
  <si>
    <t>CAIXA OCTOGONAL 3" X 3", PVC, INSTALADA EM LAJE - FORNECIMENTO E INSTALAÇÃO. AF_12/2015</t>
  </si>
  <si>
    <t>92000</t>
  </si>
  <si>
    <t>TOMADA BAIXA DE EMBUTIR (1 MÓDULO), 2P+T 10 A, INCLUINDO SUPORTE E PLACA - FORNECIMENTO E INSTALAÇÃO. AF_12/2015</t>
  </si>
  <si>
    <t>92008</t>
  </si>
  <si>
    <t>TOMADA BAIXA DE EMBUTIR (2 MÓDULOS), 2P+T 10 A, INCLUINDO SUPORTE E PLACA - FORNECIMENTO E INSTALAÇÃO. AF_12/2015</t>
  </si>
  <si>
    <t>92023</t>
  </si>
  <si>
    <t>INTERRUPTOR SIMPLES (1 MÓDULO) COM 1 TOMADA DE EMBUTIR 2P+T 10 A,  INCLUINDO SUPORTE E PLACA - FORNECIMENTO E INSTALAÇÃO. AF_12/2015</t>
  </si>
  <si>
    <t>92543</t>
  </si>
  <si>
    <t>TRAMA DE MADEIRA COMPOSTA POR TERÇAS PARA TELHADOS DE ATÉ 2 ÁGUAS PARA TELHA ONDULADA DE FIBROCIMENTO, METÁLICA, PLÁSTICA OU TERMOACÚSTICA, INCLUSO TRANSPORTE VERTICAL. AF_07/2019</t>
  </si>
  <si>
    <t>93358</t>
  </si>
  <si>
    <t>94210</t>
  </si>
  <si>
    <t>TELHAMENTO COM TELHA ONDULADA DE FIBROCIMENTO E = 6 MM, COM RECOBRIMENTO LATERAL DE 1 1/4 DE ONDA PARA TELHADO COM INCLINAÇÃO MÁXIMA DE 10°, COM ATÉ 2 ÁGUAS, INCLUSO IÇAMENTO. AF_07/2019</t>
  </si>
  <si>
    <t>95240</t>
  </si>
  <si>
    <t>LASTRO DE CONCRETO MAGRO, APLICADO EM PISOS, LAJES SOBRE SOLO OU RADIERS, ESPESSURA DE 3 CM. AF_07/2016</t>
  </si>
  <si>
    <t>95241</t>
  </si>
  <si>
    <t>LASTRO DE CONCRETO MAGRO, APLICADO EM PISOS, LAJES SOBRE SOLO OU RADIERS, ESPESSURA DE 5 CM. AF_07/2016</t>
  </si>
  <si>
    <t>95805</t>
  </si>
  <si>
    <t>CONDULETE DE PVC, TIPO B, PARA ELETRODUTO DE PVC SOLDÁVEL DN 25 MM (3/4''), APARENTE - FORNECIMENTO E INSTALAÇÃO. AF_11/2016</t>
  </si>
  <si>
    <t>95811</t>
  </si>
  <si>
    <t>CONDULETE DE PVC, TIPO LB, PARA ELETRODUTO DE PVC SOLDÁVEL DN 25 MM (3/4''), APARENTE - FORNECIMENTO E INSTALAÇÃO. AF_11/2016</t>
  </si>
  <si>
    <t>96995</t>
  </si>
  <si>
    <t>REATERRO MANUAL APILOADO COM SOQUETE. AF_10/2017</t>
  </si>
  <si>
    <t>97586</t>
  </si>
  <si>
    <t>LUMINÁRIA TIPO CALHA, DE SOBREPOR, COM 2 LÂMPADAS TUBULARES FLUORESCENTES DE 36 W, COM REATOR DE PARTIDA RÁPIDA - FORNECIMENTO E INSTALAÇÃO. AF_02/2020</t>
  </si>
  <si>
    <t>97906</t>
  </si>
  <si>
    <t>CAIXA ENTERRADA HIDRÁULICA RETANGULAR, EM ALVENARIA COM BLOCOS DE CONCRETO, DIMENSÕES INTERNAS: 0,6X0,6X0,6 M PARA REDE DE ESGOTO. AF_12/2020</t>
  </si>
  <si>
    <t>98102</t>
  </si>
  <si>
    <t>CAIXA DE GORDURA SIMPLES, CIRCULAR, EM CONCRETO PRÉ-MOLDADO, DIÂMETRO INTERNO = 0,4 M, ALTURA INTERNA = 0,4 M. AF_12/2020</t>
  </si>
  <si>
    <t>98441</t>
  </si>
  <si>
    <t>PAREDE DE MADEIRA COMPENSADA PARA CONSTRUÇÃO TEMPORÁRIA EM CHAPA SIMPLES, EXTERNA, COM ÁREA LÍQUIDA MAIOR OU IGUAL A 6 M², SEM VÃO. AF_05/2018</t>
  </si>
  <si>
    <t>98442</t>
  </si>
  <si>
    <t>PAREDE DE MADEIRA COMPENSADA PARA CONSTRUÇÃO TEMPORÁRIA EM CHAPA SIMPLES, EXTERNA, COM ÁREA LÍQUIDA MENOR QUE 6 M², SEM VÃO. AF_05/2018</t>
  </si>
  <si>
    <t>98445</t>
  </si>
  <si>
    <t>PAREDE DE MADEIRA COMPENSADA PARA CONSTRUÇÃO TEMPORÁRIA EM CHAPA SIMPLES, EXTERNA, COM ÁREA LÍQUIDA MAIOR OU IGUAL A 6 M², COM VÃO. AF_05/2018</t>
  </si>
  <si>
    <t>98446</t>
  </si>
  <si>
    <t>PAREDE DE MADEIRA COMPENSADA PARA CONSTRUÇÃO TEMPORÁRIA EM CHAPA SIMPLES, EXTERNA, COM ÁREA LÍQUIDA MENOR QUE 6 M², COM VÃO. AF_05/2018</t>
  </si>
  <si>
    <t>101165</t>
  </si>
  <si>
    <t>ALVENARIA DE EMBASAMENTO COM BLOCO ESTRUTURAL DE CONCRETO, DE 14X19X29CM E ARGAMASSA DE ASSENTAMENTO COM PREPARO EM BETONEIRA. AF_05/2020</t>
  </si>
  <si>
    <t>101876</t>
  </si>
  <si>
    <t>QUADRO DE DISTRIBUIÇÃO DE ENERGIA EM PVC, DE EMBUTIR, SEM BARRAMENTO, PARA 6 DISJUNTORES - FORNECIMENTO E INSTALAÇÃO. AF_10/2020</t>
  </si>
  <si>
    <t>101891</t>
  </si>
  <si>
    <t>DISJUNTOR MONOPOLAR TIPO NEMA, CORRENTE NOMINAL DE 35 ATÉ 50A - FORNECIMENTO E INSTALAÇÃO. AF_10/2020</t>
  </si>
  <si>
    <t>5068</t>
  </si>
  <si>
    <t>PREGO DE ACO POLIDO COM CABECA 17 X 21 (2 X 11)</t>
  </si>
  <si>
    <t>7356</t>
  </si>
  <si>
    <t>TINTA LATEX ACRILICA PREMIUM, COR BRANCO FOSCO</t>
  </si>
  <si>
    <t xml:space="preserve">L     </t>
  </si>
  <si>
    <t>10567</t>
  </si>
  <si>
    <t>TABUA *2,5 X 23* CM EM PINUS, MISTA OU EQUIVALENTE DA REGIAO - BRUTA</t>
  </si>
  <si>
    <t>99062</t>
  </si>
  <si>
    <t>MARCAÇÃO DE PONTOS EM GABARITO OU CAVALETE. AF_10/2018</t>
  </si>
  <si>
    <t>97647</t>
  </si>
  <si>
    <t>REMOÇÃO DE TELHAS, DE FIBROCIMENTO, METÁLICA E CERÂMICA, DE FORMA MANUAL, SEM REAPROVEITAMENTO. AF_12/2017</t>
  </si>
  <si>
    <t>88315</t>
  </si>
  <si>
    <t>SERRALHEIRO COM ENCARGOS COMPLEMENTARES</t>
  </si>
  <si>
    <t>100973</t>
  </si>
  <si>
    <t>CARGA, MANOBRA E DESCARGA DE SOLOS E MATERIAIS GRANULARES EM CAMINHÃO BASCULANTE 6 M³ - CARGA COM PÁ CARREGADEIRA (CAÇAMBA DE 1,7 A 2,8 M³ / 128 HP) E DESCARGA LIVRE (UNIDADE: M3). AF_07/2020</t>
  </si>
  <si>
    <t>97914</t>
  </si>
  <si>
    <t>TRANSPORTE COM CAMINHÃO BASCULANTE DE 6 M³, EM VIA URBANA PAVIMENTADA, DMT ATÉ 30 KM (UNIDADE: M3XKM). AF_07/2020</t>
  </si>
  <si>
    <t>M3XKM</t>
  </si>
  <si>
    <t>91533</t>
  </si>
  <si>
    <t>COMPACTADOR DE SOLOS DE PERCUSSÃO (SOQUETE) COM MOTOR A GASOLINA 4 TEMPOS, POTÊNCIA 4 CV - CHP DIURNO. AF_08/2015</t>
  </si>
  <si>
    <t>91534</t>
  </si>
  <si>
    <t>COMPACTADOR DE SOLOS DE PERCUSSÃO (SOQUETE) COM MOTOR A GASOLINA 4 TEMPOS, POTÊNCIA 4 CV - CHI DIURNO. AF_08/2015</t>
  </si>
  <si>
    <t>95606</t>
  </si>
  <si>
    <t>UMIDIFICAÇÃO DE MATERIAL PARA VALAS COM CAMINHÃO PIPA 10000L. AF_11/2016</t>
  </si>
  <si>
    <t>370</t>
  </si>
  <si>
    <t>AREIA MEDIA - POSTO JAZIDA/FORNECEDOR (RETIRADO NA JAZIDA, SEM TRANSPORTE)</t>
  </si>
  <si>
    <t xml:space="preserve">M3    </t>
  </si>
  <si>
    <t>1379</t>
  </si>
  <si>
    <t>CIMENTO PORTLAND COMPOSTO CP II-32</t>
  </si>
  <si>
    <t>4721</t>
  </si>
  <si>
    <t>PEDRA BRITADA N. 1 (9,5 a 19 MM) POSTO PEDREIRA/FORNECEDOR, SEM FRETE</t>
  </si>
  <si>
    <t>88377</t>
  </si>
  <si>
    <t>OPERADOR DE BETONEIRA ESTACIONÁRIA/MISTURADOR COM ENCARGOS COMPLEMENTARES</t>
  </si>
  <si>
    <t>89225</t>
  </si>
  <si>
    <t>BETONEIRA CAPACIDADE NOMINAL DE 600 L, CAPACIDADE DE MISTURA 360 L, MOTOR ELÉTRICO TRIFÁSICO POTÊNCIA DE 4 CV, SEM CARREGADOR - CHP DIURNO. AF_11/2014</t>
  </si>
  <si>
    <t>89226</t>
  </si>
  <si>
    <t>BETONEIRA CAPACIDADE NOMINAL DE 600 L, CAPACIDADE DE MISTURA 360 L, MOTOR ELÉTRICO TRIFÁSICO POTÊNCIA DE 4 CV, SEM CARREGADOR - CHI DIURNO. AF_11/2014</t>
  </si>
  <si>
    <t>1527</t>
  </si>
  <si>
    <t>CONCRETO USINADO BOMBEAVEL, CLASSE DE RESISTENCIA C25, COM BRITA 0 E 1, SLUMP = 100 +/- 20 MM, INCLUI SERVICO DE BOMBEAMENTO (NBR 8953)</t>
  </si>
  <si>
    <t>92415</t>
  </si>
  <si>
    <t>MONTAGEM E DESMONTAGEM DE FÔRMA DE PILARES RETANGULARES E ESTRUTURAS SIMILARES, PÉ-DIREITO SIMPLES, EM CHAPA DE MADEIRA COMPENSADA RESINADA, 2 UTILIZAÇÕES. AF_09/2020</t>
  </si>
  <si>
    <t>92451</t>
  </si>
  <si>
    <t>MONTAGEM E DESMONTAGEM DE FÔRMA DE VIGA, ESCORAMENTO COM GARFO DE MADEIRA, PÉ-DIREITO SIMPLES, EM CHAPA DE MADEIRA RESINADA, 2 UTILIZAÇÕES. AF_09/2020</t>
  </si>
  <si>
    <t>92510</t>
  </si>
  <si>
    <t>MONTAGEM E DESMONTAGEM DE FÔRMA DE LAJE MACIÇA, PÉ-DIREITO SIMPLES, EM CHAPA DE MADEIRA COMPENSADA RESINADA, 2 UTILIZAÇÕES. AF_09/2020</t>
  </si>
  <si>
    <t>92775</t>
  </si>
  <si>
    <t>ARMAÇÃO DE PILAR OU VIGA DE UMA ESTRUTURA CONVENCIONAL DE CONCRETO ARMADO EM UMA EDIFICAÇÃO TÉRREA OU SOBRADO UTILIZANDO AÇO CA-60 DE 5,0 MM - MONTAGEM. AF_12/2015</t>
  </si>
  <si>
    <t>KG</t>
  </si>
  <si>
    <t>92776</t>
  </si>
  <si>
    <t>ARMAÇÃO DE PILAR OU VIGA DE UMA ESTRUTURA CONVENCIONAL DE CONCRETO ARMADO EM UMA EDIFICAÇÃO TÉRREA OU SOBRADO UTILIZANDO AÇO CA-50 DE 6,3 MM - MONTAGEM. AF_12/2015</t>
  </si>
  <si>
    <t>92777</t>
  </si>
  <si>
    <t>ARMAÇÃO DE PILAR OU VIGA DE UMA ESTRUTURA CONVENCIONAL DE CONCRETO ARMADO EM UMA EDIFICAÇÃO TÉRREA OU SOBRADO UTILIZANDO AÇO CA-50 DE 8,0 MM - MONTAGEM. AF_12/2015</t>
  </si>
  <si>
    <t>92778</t>
  </si>
  <si>
    <t>ARMAÇÃO DE PILAR OU VIGA DE UMA ESTRUTURA CONVENCIONAL DE CONCRETO ARMADO EM UMA EDIFICAÇÃO TÉRREA OU SOBRADO UTILIZANDO AÇO CA-50 DE 10,0 MM - MONTAGEM. AF_12/2015</t>
  </si>
  <si>
    <t>92779</t>
  </si>
  <si>
    <t>ARMAÇÃO DE PILAR OU VIGA DE UMA ESTRUTURA CONVENCIONAL DE CONCRETO ARMADO EM UMA EDIFICAÇÃO TÉRREA OU SOBRADO UTILIZANDO AÇO CA-50 DE 12,5 MM - MONTAGEM. AF_12/2015</t>
  </si>
  <si>
    <t>92780</t>
  </si>
  <si>
    <t>ARMAÇÃO DE PILAR OU VIGA DE UMA ESTRUTURA CONVENCIONAL DE CONCRETO ARMADO EM UMA EDIFICAÇÃO TÉRREA OU SOBRADO UTILIZANDO AÇO CA-50 DE 16,0 MM - MONTAGEM. AF_12/2015</t>
  </si>
  <si>
    <t>92781</t>
  </si>
  <si>
    <t>ARMAÇÃO DE PILAR OU VIGA DE UMA ESTRUTURA CONVENCIONAL DE CONCRETO ARMADO EM UMA EDIFICAÇÃO TÉRREA OU SOBRADO UTILIZANDO AÇO CA-50 DE 20,0 MM - MONTAGEM. AF_12/2015</t>
  </si>
  <si>
    <t>92782</t>
  </si>
  <si>
    <t>ARMAÇÃO DE PILAR OU VIGA DE UMA ESTRUTURA CONVENCIONAL DE CONCRETO ARMADO EM UMA EDIFICAÇÃO TÉRREA OU SOBRADO UTILIZANDO AÇO CA-50 DE 25,0 MM - MONTAGEM. AF_12/2015</t>
  </si>
  <si>
    <t>92784</t>
  </si>
  <si>
    <t>ARMAÇÃO DE LAJE DE UMA ESTRUTURA CONVENCIONAL DE CONCRETO ARMADO EM UMA EDIFICAÇÃO TÉRREA OU SOBRADO UTILIZANDO AÇO CA-60 DE 5,0 MM - MONTAGEM. AF_12/2015</t>
  </si>
  <si>
    <t>92785</t>
  </si>
  <si>
    <t>ARMAÇÃO DE LAJE DE UMA ESTRUTURA CONVENCIONAL DE CONCRETO ARMADO EM UMA EDIFICAÇÃO TÉRREA OU SOBRADO UTILIZANDO AÇO CA-50 DE 6,3 MM - MONTAGEM. AF_12/2015</t>
  </si>
  <si>
    <t>92786</t>
  </si>
  <si>
    <t>ARMAÇÃO DE LAJE DE UMA ESTRUTURA CONVENCIONAL DE CONCRETO ARMADO EM UMA EDIFICAÇÃO TÉRREA OU SOBRADO UTILIZANDO AÇO CA-50 DE 8,0 MM - MONTAGEM. AF_12/2015</t>
  </si>
  <si>
    <t>92787</t>
  </si>
  <si>
    <t>ARMAÇÃO DE LAJE DE UMA ESTRUTURA CONVENCIONAL DE CONCRETO ARMADO EM UMA EDIFICAÇÃO TÉRREA OU SOBRADO UTILIZANDO AÇO CA-50 DE 10,0 MM - MONTAGEM. AF_12/2015</t>
  </si>
  <si>
    <t>92788</t>
  </si>
  <si>
    <t>ARMAÇÃO DE LAJE DE UMA ESTRUTURA CONVENCIONAL DE CONCRETO ARMADO EM UMA EDIFICAÇÃO TÉRREA OU SOBRADO UTILIZANDO AÇO CA-50 DE 12,5 MM - MONTAGEM. AF_12/2015</t>
  </si>
  <si>
    <t>92874</t>
  </si>
  <si>
    <t>LANÇAMENTO COM USO DE BOMBA, ADENSAMENTO E ACABAMENTO DE CONCRETO EM ESTRUTURAS. AF_12/2015</t>
  </si>
  <si>
    <t>96533</t>
  </si>
  <si>
    <t>FABRICAÇÃO, MONTAGEM E DESMONTAGEM DE FÔRMA PARA VIGA BALDRAME, EM MADEIRA SERRADA, E=25 MM, 2 UTILIZAÇÕES. AF_06/2017</t>
  </si>
  <si>
    <t>96543</t>
  </si>
  <si>
    <t>ARMAÇÃO DE BLOCO, VIGA BALDRAME E SAPATA UTILIZANDO AÇO CA-60 DE 5 MM - MONTAGEM. AF_06/2017</t>
  </si>
  <si>
    <t>96544</t>
  </si>
  <si>
    <t>ARMAÇÃO DE BLOCO, VIGA BALDRAME OU SAPATA UTILIZANDO AÇO CA-50 DE 6,3 MM - MONTAGEM. AF_06/2017</t>
  </si>
  <si>
    <t>96545</t>
  </si>
  <si>
    <t>ARMAÇÃO DE BLOCO, VIGA BALDRAME OU SAPATA UTILIZANDO AÇO CA-50 DE 8 MM - MONTAGEM. AF_06/2017</t>
  </si>
  <si>
    <t>96546</t>
  </si>
  <si>
    <t>ARMAÇÃO DE BLOCO, VIGA BALDRAME OU SAPATA UTILIZANDO AÇO CA-50 DE 10 MM - MONTAGEM. AF_06/2017</t>
  </si>
  <si>
    <t>96547</t>
  </si>
  <si>
    <t>ARMAÇÃO DE BLOCO, VIGA BALDRAME OU SAPATA UTILIZANDO AÇO CA-50 DE 12,5 MM - MONTAGEM. AF_06/2017</t>
  </si>
  <si>
    <t>6193</t>
  </si>
  <si>
    <t>TABUA  NAO  APARELHADA  *2,5 X 20* CM, EM MACARANDUBA, ANGELIM OU EQUIVALENTE DA REGIAO - BRUTA</t>
  </si>
  <si>
    <t>40304</t>
  </si>
  <si>
    <t>PREGO DE ACO POLIDO COM CABECA DUPLA 17 X 27 (2 1/2 X 11)</t>
  </si>
  <si>
    <t>92273</t>
  </si>
  <si>
    <t>FABRICAÇÃO DE ESCORAS DO TIPO PONTALETE, EM MADEIRA, PARA PÉ-DIREITO SIMPLES. AF_09/2020</t>
  </si>
  <si>
    <t>7266</t>
  </si>
  <si>
    <t>BLOCO CERAMICO / TIJOLO VAZADO PARA ALVENARIA DE VEDACAO, 8 FUROS NA HORIZONTAL, 9 X 19 X 19 CM (L X A X C)</t>
  </si>
  <si>
    <t xml:space="preserve">MIL   </t>
  </si>
  <si>
    <t>34557</t>
  </si>
  <si>
    <t>TELA DE ACO SOLDADA GALVANIZADA/ZINCADA PARA ALVENARIA, FIO D = *1,20 A 1,70* MM, MALHA 15 X 15 MM, (C X L) *50 X 7,5* CM</t>
  </si>
  <si>
    <t>37395</t>
  </si>
  <si>
    <t>PINO DE ACO COM FURO, HASTE = 27 MM (ACAO DIRETA)</t>
  </si>
  <si>
    <t xml:space="preserve">CENTO </t>
  </si>
  <si>
    <t>87292</t>
  </si>
  <si>
    <t>ARGAMASSA TRAÇO 1:2:8 (EM VOLUME DE CIMENTO, CAL E AREIA MÉDIA ÚMIDA) PARA EMBOÇO/MASSA ÚNICA/ASSENTAMENTO DE ALVENARIA DE VEDAÇÃO, PREPARO MECÂNICO COM BETONEIRA 400 L. AF_08/2019</t>
  </si>
  <si>
    <t>88309</t>
  </si>
  <si>
    <t>PEDREIRO COM ENCARGOS COMPLEMENTARES</t>
  </si>
  <si>
    <t>142</t>
  </si>
  <si>
    <t>SELANTE ELASTICO MONOCOMPONENTE A BASE DE POLIURETANO (PU) PARA JUNTAS DIVERSAS</t>
  </si>
  <si>
    <t xml:space="preserve">310ML </t>
  </si>
  <si>
    <t>7568</t>
  </si>
  <si>
    <t>BUCHA DE NYLON SEM ABA S10, COM PARAFUSO DE 6,10 X 65 MM EM ACO ZINCADO COM ROSCA SOBERBA, CABECA CHATA E FENDA PHILLIPS</t>
  </si>
  <si>
    <t>36888</t>
  </si>
  <si>
    <t>GUARNICAO / MOLDURA / ARREMATE DE ACABAMENTO PARA ESQUADRIA, EM ALUMINIO PERFIL 25, ACABAMENTO ANODIZADO BRANCO OU BRILHANTE, PARA 1 FACE</t>
  </si>
  <si>
    <t>39025</t>
  </si>
  <si>
    <t>PORTA DE ABRIR EM ALUMINIO TIPO VENEZIANA, ACABAMENTO ANODIZADO NATURAL, SEM GUARNICAO/ALIZAR/VISTA, 87 X 210 CM</t>
  </si>
  <si>
    <t>4911</t>
  </si>
  <si>
    <t>PORTA DE ENROLAR MANUAL COMPLETA, ARTICULADA RAIADA LARGA, EM ACO GALVANIZADO NATURAL, CHAPA NUMERO 24 (SEM INSTALACAO)</t>
  </si>
  <si>
    <t>88627</t>
  </si>
  <si>
    <t>ARGAMASSA TRAÇO 1:0,5:4,5 (EM VOLUME DE CIMENTO, CAL E AREIA MÉDIA ÚMIDA) PARA ASSENTAMENTO DE ALVENARIA, PREPARO MANUAL. AF_08/2019</t>
  </si>
  <si>
    <t>100757</t>
  </si>
  <si>
    <t>PINTURA COM TINTA ALQUÍDICA DE ACABAMENTO (ESMALTE SINTÉTICO ACETINADO) PULVERIZADA SOBRE SUPERFÍCIES METÁLICAS (EXCETO PERFIL) EXECUTADO EM OBRA (02 DEMÃOS). AF_01/2020_P</t>
  </si>
  <si>
    <t>4377</t>
  </si>
  <si>
    <t>PARAFUSO DE ACO ZINCADO COM ROSCA SOBERBA, CABECA CHATA E FENDA SIMPLES, DIAMETRO 4,2 MM, COMPRIMENTO * 32 * MM</t>
  </si>
  <si>
    <t>34381</t>
  </si>
  <si>
    <t>JANELA MAXIM AR, EM ALUMINIO PERFIL 25, 60 X 80 CM (A X L), ACABAMENTO BRANCO OU BRILHANTE, BATENTE DE 4 A 5 CM, COM VIDRO, SEM GUARNICAO/ALIZAR</t>
  </si>
  <si>
    <t>39961</t>
  </si>
  <si>
    <t>SILICONE ACETICO USO GERAL INCOLOR 280 G</t>
  </si>
  <si>
    <t>11186</t>
  </si>
  <si>
    <t>ESPELHO CRISTAL E = 4 MM</t>
  </si>
  <si>
    <t>88261</t>
  </si>
  <si>
    <t>CARPINTEIRO DE ESQUADRIA COM ENCARGOS COMPLEMENTARES</t>
  </si>
  <si>
    <t>626</t>
  </si>
  <si>
    <t>MANTA LIQUIDA DE BASE ASFALTICA MODIFICADA COM A ADICAO DE ELASTOMEROS DILUIDOS EM SOLVENTE ORGANICO, APLICACAO A FRIO (MEMBRANA IMPERMEABILIZANTE ASFASTICA)</t>
  </si>
  <si>
    <t>88243</t>
  </si>
  <si>
    <t>AJUDANTE ESPECIALIZADO COM ENCARGOS COMPLEMENTARES</t>
  </si>
  <si>
    <t>88270</t>
  </si>
  <si>
    <t>IMPERMEABILIZADOR COM ENCARGOS COMPLEMENTARES</t>
  </si>
  <si>
    <t>511</t>
  </si>
  <si>
    <t>PRIMER PARA MANTA ASFALTICA A BASE DE ASFALTO MODIFICADO DILUIDO EM SOLVENTE, APLICACAO A FRIO</t>
  </si>
  <si>
    <t>4014</t>
  </si>
  <si>
    <t>MANTA ASFALTICA ELASTOMERICA EM POLIESTER 3 MM, TIPO III, CLASSE B, ACABAMENTO PP (NBR 9952)</t>
  </si>
  <si>
    <t>4226</t>
  </si>
  <si>
    <t>GAS DE COZINHA - GLP</t>
  </si>
  <si>
    <t>87313</t>
  </si>
  <si>
    <t>ARGAMASSA TRAÇO 1:3 (EM VOLUME DE CIMENTO E AREIA GROSSA ÚMIDA) PARA CHAPISCO CONVENCIONAL, PREPARO MECÂNICO COM BETONEIRA 400 L. AF_08/2019</t>
  </si>
  <si>
    <t>87369</t>
  </si>
  <si>
    <t>ARGAMASSA TRAÇO 1:2:8 (EM VOLUME DE CIMENTO, CAL E AREIA MÉDIA ÚMIDA) PARA EMBOÇO/MASSA ÚNICA/ASSENTAMENTO DE ALVENARIA DE VEDAÇÃO, PREPARO MANUAL. AF_08/2019</t>
  </si>
  <si>
    <t>87407</t>
  </si>
  <si>
    <t>ARGAMASSA INDUSTRIALIZADA PARA REVESTIMENTOS, MISTURA E PROJEÇÃO DE 1,5 M³/H DE ARGAMASSA. AF_08/2019</t>
  </si>
  <si>
    <t>536</t>
  </si>
  <si>
    <t>REVESTIMENTO EM CERAMICA ESMALTADA EXTRA, PEI MENOR OU IGUAL A 3, FORMATO MENOR OU IGUAL A 2025 CM2</t>
  </si>
  <si>
    <t>1381</t>
  </si>
  <si>
    <t>ARGAMASSA COLANTE AC I PARA CERAMICAS</t>
  </si>
  <si>
    <t>34357</t>
  </si>
  <si>
    <t>REJUNTE CIMENTICIO, QUALQUER COR</t>
  </si>
  <si>
    <t>88256</t>
  </si>
  <si>
    <t>AZULEJISTA OU LADRILHISTA COM ENCARGOS COMPLEMENTARES</t>
  </si>
  <si>
    <t>38546</t>
  </si>
  <si>
    <t>ARGAMASSA USINADA AUTOADENSAVEL E AUTONIVELANTE PARA CONTRAPISO, INCLUI BOMBEAMENTO</t>
  </si>
  <si>
    <t>21108</t>
  </si>
  <si>
    <t>PISO EM PORCELANATO RETIFICADO EXTRA, FORMATO MENOR OU IGUAL A 2025 CM2</t>
  </si>
  <si>
    <t>37595</t>
  </si>
  <si>
    <t>ARGAMASSA COLANTE TIPO AC III</t>
  </si>
  <si>
    <t>20232</t>
  </si>
  <si>
    <t>SOLEIRA EM GRANITO, POLIDO, TIPO ANDORINHA/ QUARTZ/ CASTELO/ CORUMBA OU OUTROS EQUIVALENTES DA REGIAO, L= *15* CM, E=  *2,0* CM</t>
  </si>
  <si>
    <t>88274</t>
  </si>
  <si>
    <t>MARMORISTA/GRANITEIRO COM ENCARGOS COMPLEMENTARES</t>
  </si>
  <si>
    <t>4460</t>
  </si>
  <si>
    <t>SARRAFO NAO APARELHADO *2,5 X 10* CM, EM MACARANDUBA, ANGELIM OU EQUIVALENTE DA REGIAO -  BRUTA</t>
  </si>
  <si>
    <t>4517</t>
  </si>
  <si>
    <t>SARRAFO *2,5 X 7,5* CM EM PINUS, MISTA OU EQUIVALENTE DA REGIAO - BRUTA</t>
  </si>
  <si>
    <t>34492</t>
  </si>
  <si>
    <t>CONCRETO USINADO BOMBEAVEL, CLASSE DE RESISTENCIA C20, COM BRITA 0 E 1, SLUMP = 100 +/- 20 MM, EXCLUI SERVICO DE BOMBEAMENTO (NBR 8953)</t>
  </si>
  <si>
    <t>38186</t>
  </si>
  <si>
    <t>PISO TATIL DE ALERTA OU DIRECIONAL, DE BORRACHA, COLORIDO, 25 X 25 CM, E = 12 MM, PARA ARGAMASSA</t>
  </si>
  <si>
    <t>4059</t>
  </si>
  <si>
    <t>MEIO-FIO OU GUIA DE CONCRETO, PRE-MOLDADO, COMP 1 M, *30 X 12/15* CM (H X L1/L2)</t>
  </si>
  <si>
    <t>88629</t>
  </si>
  <si>
    <t>ARGAMASSA TRAÇO 1:3 (EM VOLUME DE CIMENTO E AREIA MÉDIA ÚMIDA), PREPARO MANUAL. AF_08/2019</t>
  </si>
  <si>
    <t>3767</t>
  </si>
  <si>
    <t>LIXA EM FOLHA PARA PAREDE OU MADEIRA, NUMERO 120, COR VERMELHA</t>
  </si>
  <si>
    <t>4047</t>
  </si>
  <si>
    <t>!EM PROCESSO DE DESATIVACAO! MASSA CORRIDA PVA PARA PAREDES INTERNAS</t>
  </si>
  <si>
    <t xml:space="preserve">GL    </t>
  </si>
  <si>
    <t>88310</t>
  </si>
  <si>
    <t>PINTOR COM ENCARGOS COMPLEMENTARES</t>
  </si>
  <si>
    <t>96130</t>
  </si>
  <si>
    <t>APLICAÇÃO MANUAL DE MASSA ACRÍLICA EM PAREDES EXTERNAS DE CASAS, UMA DEMÃO. AF_05/2017</t>
  </si>
  <si>
    <t>7353</t>
  </si>
  <si>
    <t>RESINA ACRILICA PREMIUM BASE AGUA - COR BRANCA</t>
  </si>
  <si>
    <t>102213</t>
  </si>
  <si>
    <t>PINTURA VERNIZ (INCOLOR) ALQUÍDICO EM MADEIRA, USO INTERNO E EXTERNO, 2 DEMÃOS. AF_01/2021</t>
  </si>
  <si>
    <t>88413</t>
  </si>
  <si>
    <t>APLICAÇÃO MANUAL DE FUNDO SELADOR ACRÍLICO EM SUPERFÍCIES EXTERNAS DE SACADA DE EDIFÍCIOS DE MÚLTIPLOS PAVIMENTOS. AF_06/2014</t>
  </si>
  <si>
    <t>89356</t>
  </si>
  <si>
    <t>TUBO, PVC, SOLDÁVEL, DN 25MM, INSTALADO EM RAMAL OU SUB-RAMAL DE ÁGUA - FORNECIMENTO E INSTALAÇÃO. AF_12/2014</t>
  </si>
  <si>
    <t>89362</t>
  </si>
  <si>
    <t>JOELHO 90 GRAUS, PVC, SOLDÁVEL, DN 25MM, INSTALADO EM RAMAL OU SUB-RAMAL DE ÁGUA - FORNECIMENTO E INSTALAÇÃO. AF_12/2014</t>
  </si>
  <si>
    <t>89366</t>
  </si>
  <si>
    <t>JOELHO 90 GRAUS COM BUCHA DE LATÃO, PVC, SOLDÁVEL, DN 25MM, X 3/4 INSTALADO EM RAMAL OU SUB-RAMAL DE ÁGUA - FORNECIMENTO E INSTALAÇÃO. AF_12/2014</t>
  </si>
  <si>
    <t>89395</t>
  </si>
  <si>
    <t>TE, PVC, SOLDÁVEL, DN 25MM, INSTALADO EM RAMAL OU SUB-RAMAL DE ÁGUA - FORNECIMENTO E INSTALAÇÃO. AF_12/2014</t>
  </si>
  <si>
    <t>90443</t>
  </si>
  <si>
    <t>RASGO EM ALVENARIA PARA RAMAIS/ DISTRIBUIÇÃO COM DIAMETROS MENORES OU IGUAIS A 40 MM. AF_05/2015</t>
  </si>
  <si>
    <t>90466</t>
  </si>
  <si>
    <t>CHUMBAMENTO LINEAR EM ALVENARIA PARA RAMAIS/DISTRIBUIÇÃO COM DIÂMETROS MENORES OU IGUAIS A 40 MM. AF_05/2015</t>
  </si>
  <si>
    <t>9874</t>
  </si>
  <si>
    <t>38383</t>
  </si>
  <si>
    <t>88248</t>
  </si>
  <si>
    <t>88267</t>
  </si>
  <si>
    <t>TUBO PVC, SOLDAVEL, DN 40 MM, AGUA FRIA (NBR-5648)</t>
  </si>
  <si>
    <t>LIXA D'AGUA EM FOLHA, GRAO 100</t>
  </si>
  <si>
    <t>AUXILIAR DE ENCANADOR OU BOMBEIRO HIDRÁULICO COM ENCARGOS COMPLEMENTARES</t>
  </si>
  <si>
    <t>ENCANADOR OU BOMBEIRO HIDRÁULICO COM ENCARGOS COMPLEMENTARES</t>
  </si>
  <si>
    <t>122</t>
  </si>
  <si>
    <t>ADESIVO PLASTICO PARA PVC, FRASCO COM *850* GR</t>
  </si>
  <si>
    <t>3535</t>
  </si>
  <si>
    <t>JOELHO PVC, SOLDAVEL, 90 GRAUS, 40 MM, PARA AGUA FRIA PREDIAL</t>
  </si>
  <si>
    <t>20083</t>
  </si>
  <si>
    <t>SOLUCAO PREPARADORA / LIMPADORA PARA PVC, FRASCO COM 1000 CM3</t>
  </si>
  <si>
    <t>7141</t>
  </si>
  <si>
    <t>TE SOLDAVEL, PVC, 90 GRAUS, 40 MM, PARA AGUA FRIA PREDIAL (NBR 5648)</t>
  </si>
  <si>
    <t>3148</t>
  </si>
  <si>
    <t>FITA VEDA ROSCA EM ROLOS DE 18 MM X 50 M (L X C)</t>
  </si>
  <si>
    <t>6019</t>
  </si>
  <si>
    <t>REGISTRO GAVETA BRUTO EM LATAO FORJADO, BITOLA 1 " (REF 1509)</t>
  </si>
  <si>
    <t>6010</t>
  </si>
  <si>
    <t>REGISTRO GAVETA BRUTO EM LATAO FORJADO, BITOLA 1 1/2 " (REF 1509)</t>
  </si>
  <si>
    <t>650</t>
  </si>
  <si>
    <t>BLOCO DE VEDACAO DE CONCRETO, 9 X 19 X 39 CM (CLASSE C - NBR 6136)</t>
  </si>
  <si>
    <t>87316</t>
  </si>
  <si>
    <t>ARGAMASSA TRAÇO 1:4 (EM VOLUME DE CIMENTO E AREIA GROSSA ÚMIDA) PARA CHAPISCO CONVENCIONAL, PREPARO MECÂNICO COM BETONEIRA 400 L. AF_08/2019</t>
  </si>
  <si>
    <t>88628</t>
  </si>
  <si>
    <t>ARGAMASSA TRAÇO 1:3 (EM VOLUME DE CIMENTO E AREIA MÉDIA ÚMIDA), PREPARO MECÂNICO COM BETONEIRA 400 L. AF_08/2019</t>
  </si>
  <si>
    <t>94970</t>
  </si>
  <si>
    <t>CONCRETO FCK = 20MPA, TRAÇO 1:2,7:3 (EM MASSA SECA DE CIMENTO/ AREIA MÉDIA/ BRITA 1) - PREPARO MECÂNICO COM BETONEIRA 600 L. AF_05/2021</t>
  </si>
  <si>
    <t>97734</t>
  </si>
  <si>
    <t>PEÇA RETANGULAR PRÉ-MOLDADA, VOLUME DE CONCRETO DE 10 A 30 LITROS, TAXA DE AÇO APROXIMADA DE 30KG/M³. AF_01/2018</t>
  </si>
  <si>
    <t>101616</t>
  </si>
  <si>
    <t>PREPARO DE FUNDO DE VALA COM LARGURA MENOR QUE 1,5 M (ACERTO DO SOLO NATURAL). AF_08/2020</t>
  </si>
  <si>
    <t>5103</t>
  </si>
  <si>
    <t>CAIXA SIFONADA PVC, 100 X 100 X 50 MM, COM GRELHA REDONDA, BRANCA</t>
  </si>
  <si>
    <t>10767</t>
  </si>
  <si>
    <t>CURVA PVC LONGA 45G, DN 75 MM, PARA ESGOTO PREDIAL</t>
  </si>
  <si>
    <t>9835</t>
  </si>
  <si>
    <t>TUBO PVC  SERIE NORMAL, DN 40 MM, PARA ESGOTO  PREDIAL (NBR 5688)</t>
  </si>
  <si>
    <t>20154</t>
  </si>
  <si>
    <t>JOELHO, PVC SERIE R, 90 GRAUS, DN 40 MM, PARA ESGOTO OU AGUAS PLUVIAIS PREDIAIS</t>
  </si>
  <si>
    <t>20178</t>
  </si>
  <si>
    <t>TE, PVC, SERIE R, 100 X 75 MM, PARA ESGOTO OU AGUAS PLUVIAIS PREDIAIS</t>
  </si>
  <si>
    <t>20142</t>
  </si>
  <si>
    <t>JUNCAO SIMPLES, PVC SERIE R, DN 75 X 75 MM, PARA ESGOTO OU AGUAS PLUVIAIS PREDIAIS</t>
  </si>
  <si>
    <t>20068</t>
  </si>
  <si>
    <t>TUBO PVC, SERIE R, DN 50 MM, PARA ESGOTO OU AGUAS PLUVIAIS PREDIAIS (NBR 5688)</t>
  </si>
  <si>
    <t>9839</t>
  </si>
  <si>
    <t>TUBO PVC, SERIE R, DN 75 MM, PARA ESGOTO OU AGUAS PLUVIAIS PREDIAIS (NBR 5688)</t>
  </si>
  <si>
    <t>11745</t>
  </si>
  <si>
    <t>RALO SIFONADO QUADRADO, PVC, 100 X 53 MM, SAIDA 40 MM, COM GRELHA QUADRADA BRANCA</t>
  </si>
  <si>
    <t>9836</t>
  </si>
  <si>
    <t>TUBO PVC  SERIE NORMAL, DN 100 MM, PARA ESGOTO  PREDIAL (NBR 5688)</t>
  </si>
  <si>
    <t>35277</t>
  </si>
  <si>
    <t>CAIXA DE GORDURA EM PVC, DIAMETRO MINIMO 300 MM, DIAMETRO DE SAIDA 100 MM, CAPACIDADE  APROXIMADA 18 LITROS, COM TAMPA E CESTO</t>
  </si>
  <si>
    <t>101618</t>
  </si>
  <si>
    <t>PREPARO DE FUNDO DE VALA COM LARGURA MENOR QUE 1,5 M, COM CAMADA DE AREIA, LANÇAMENTO MANUAL. AF_08/2020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</si>
  <si>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</si>
  <si>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</si>
  <si>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</si>
  <si>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</si>
  <si>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97735</t>
  </si>
  <si>
    <t>PEÇA RETANGULAR PRÉ-MOLDADA, VOLUME DE CONCRETO DE 30 A 100 LITROS, TAXA DE AÇO APROXIMADA DE 30KG/M³. AF_01/2018</t>
  </si>
  <si>
    <t>100475</t>
  </si>
  <si>
    <t>ARGAMASSA TRAÇO 1:3 (EM VOLUME DE CIMENTO E AREIA MÉDIA ÚMIDA) COM ADIÇÃO DE IMPERMEABILIZANTE, PREPARO MECÂNICO COM BETONEIRA 400 L. AF_08/2019</t>
  </si>
  <si>
    <t>101617</t>
  </si>
  <si>
    <t>PREPARO DE FUNDO DE VALA COM LARGURA MAIOR OU IGUAL A 1,5 M E MENOR QUE 2,5 M (ACERTO DO SOLO NATURAL). AF_08/2020</t>
  </si>
  <si>
    <t>43446</t>
  </si>
  <si>
    <t>ANEL EM CONCRETO ARMADO, PERFURADO, PARA FOSSAS SEPTICAS E SUMIDOUROS, SEM FUNDO, DIAMETRO INTERNO DE 2,00 M E ALTURA DE 0,50 M</t>
  </si>
  <si>
    <t>97738</t>
  </si>
  <si>
    <t>PEÇA CIRCULAR PRÉ-MOLDADA, VOLUME DE CONCRETO DE 10 A 30 LITROS, TAXA DE FIBRA DE POLIPROPILENO APROXIMADA DE 6 KG/M³. AF_01/2018_P</t>
  </si>
  <si>
    <t>97740</t>
  </si>
  <si>
    <t>PEÇA CIRCULAR PRÉ-MOLDADA, VOLUME DE CONCRETO ACIMA DE 100 LITROS, TAXA DE AÇO APROXIMADA DE 30KG/M³. AF_01/2018</t>
  </si>
  <si>
    <t>101625</t>
  </si>
  <si>
    <t>PREPARO DE FUNDO DE VALA COM LARGURA MAIOR OU IGUAL A 1,5 M E MENOR QUE 2,5 M, COM CAMADA DE AREIA, LANÇAMENTO MECANIZADO. AF_08/2020</t>
  </si>
  <si>
    <t>12551</t>
  </si>
  <si>
    <t>ANEL EM CONCRETO ARMADO, LISO, PARA POCOS DE VISITA, POCOS DE INSPECAO, FOSSAS SEPTICAS E SUMIDOUROS, SEM FUNDO, DIAMETRO INTERNO DE 1,20 M E ALTURA DE 0,50 M</t>
  </si>
  <si>
    <t>97739</t>
  </si>
  <si>
    <t>PEÇA CIRCULAR PRÉ-MOLDADA, VOLUME DE CONCRETO DE 30 A 100 LITROS, TAXA DE AÇO APROXIMADA DE 30KG/M³. AF_01/2018</t>
  </si>
  <si>
    <t>4384</t>
  </si>
  <si>
    <t>PARAFUSO NIQUELADO COM ACABAMENTO CROMADO PARA FIXAR PECA SANITARIA, INCLUI PORCA CEGA, ARRUELA E BUCHA DE NYLON TAMANHO S-10</t>
  </si>
  <si>
    <t>6138</t>
  </si>
  <si>
    <t>ANEL DE VEDACAO, PVC FLEXIVEL, 100 MM, PARA SAIDA DE BACIA / VASO SANITARIO</t>
  </si>
  <si>
    <t>36520</t>
  </si>
  <si>
    <t>BACIA SANITARIA (VASO) CONVENCIONAL PARA PCD, SEM FURO FRONTAL, DE LOUCA BRANCA (SEM ASSENTO)</t>
  </si>
  <si>
    <t>37329</t>
  </si>
  <si>
    <t>REJUNTE EPOXI, QUALQUER COR</t>
  </si>
  <si>
    <t>377</t>
  </si>
  <si>
    <t>ASSENTO SANITARIO DE PLASTICO, TIPO CONVENCIONAL</t>
  </si>
  <si>
    <t>86877</t>
  </si>
  <si>
    <t>VÁLVULA EM METAL CROMADO 1.1/2 X 1.1/2 PARA TANQUE OU LAVATÓRIO, COM OU SEM LADRÃO - FORNECIMENTO E INSTALAÇÃO. AF_01/2020</t>
  </si>
  <si>
    <t>86883</t>
  </si>
  <si>
    <t>SIFÃO DO TIPO FLEXÍVEL EM PVC 1  X 1.1/2  - FORNECIMENTO E INSTALAÇÃO. AF_01/2020</t>
  </si>
  <si>
    <t>86901</t>
  </si>
  <si>
    <t>CUBA DE EMBUTIR OVAL EM LOUÇA BRANCA, 35 X 50CM OU EQUIVALENTE - FORNECIMENTO E INSTALAÇÃO. AF_01/2020</t>
  </si>
  <si>
    <t>86878</t>
  </si>
  <si>
    <t>VÁLVULA EM METAL CROMADO TIPO AMERICANA 3.1/2 X 1.1/2 PARA PIA - FORNECIMENTO E INSTALAÇÃO. AF_01/2020</t>
  </si>
  <si>
    <t>86881</t>
  </si>
  <si>
    <t>SIFÃO DO TIPO GARRAFA EM METAL CROMADO 1 X 1.1/2 - FORNECIMENTO E INSTALAÇÃO. AF_01/2020</t>
  </si>
  <si>
    <t>86900</t>
  </si>
  <si>
    <t>CUBA DE EMBUTIR RETANGULAR DE AÇO INOXIDÁVEL, 46 X 30 X 12 CM - FORNECIMENTO E INSTALAÇÃO. AF_01/2020</t>
  </si>
  <si>
    <t>4823</t>
  </si>
  <si>
    <t>MASSA PLASTICA PARA MARMORE/GRANITO</t>
  </si>
  <si>
    <t>11795</t>
  </si>
  <si>
    <t>GRANITO PARA BANCADA, POLIDO, TIPO ANDORINHA/ QUARTZ/ CASTELO/ CORUMBA OU OUTROS EQUIVALENTES DA REGIAO, E=  *2,5* CM</t>
  </si>
  <si>
    <t>37591</t>
  </si>
  <si>
    <t>SUPORTE MAO-FRANCESA EM ACO, ABAS IGUAIS 40 CM, CAPACIDADE MINIMA 70 KG, BRANCO</t>
  </si>
  <si>
    <t>11693</t>
  </si>
  <si>
    <t>BANCADA/TAMPO LISO (SEM CUBA) EM MARMORE SINTETICO</t>
  </si>
  <si>
    <t>3146</t>
  </si>
  <si>
    <t>FITA VEDA ROSCA EM ROLOS DE 18 MM X 10 M (L X C)</t>
  </si>
  <si>
    <t>11772</t>
  </si>
  <si>
    <t>TORNEIRA CROMADA DE MESA, PARA COZINHA, BICA MOVEL, COM AREJADOR, 1/2 " OU 3/4 " (REF 1167 / 1168)</t>
  </si>
  <si>
    <t>13415</t>
  </si>
  <si>
    <t>TORNEIRA DE MESA PARA LAVATORIO, FIXA, CROMADA, PADRAO POPULAR, 1/2 " OU 3/4 " (REF 1193)</t>
  </si>
  <si>
    <t>11703</t>
  </si>
  <si>
    <t>PAPELEIRA DE PAREDE EM METAL CROMADO SEM TAMPA</t>
  </si>
  <si>
    <t>37401</t>
  </si>
  <si>
    <t>TOALHEIRO PLASTICO TIPO DISPENSER PARA PAPEL TOALHA INTERFOLHADO</t>
  </si>
  <si>
    <t>11758</t>
  </si>
  <si>
    <t>SABONETEIRA PLASTICA TIPO DISPENSER PARA SABONETE LIQUIDO COM RESERVATORIO 800 A 1500 ML</t>
  </si>
  <si>
    <t>4351</t>
  </si>
  <si>
    <t>PARAFUSO NIQUELADO 3 1/2" COM ACABAMENTO CROMADO PARA FIXAR PECA SANITARIA, INCLUI PORCA CEGA, ARRUELA E BUCHA DE NYLON TAMANHO S-8</t>
  </si>
  <si>
    <t>36204</t>
  </si>
  <si>
    <t>BARRA DE APOIO RETA, EM ACO INOX POLIDO, COMPRIMENTO 60CM, DIAMETRO MINIMO 3 CM</t>
  </si>
  <si>
    <t>SEDOP-I</t>
  </si>
  <si>
    <t>H00255</t>
  </si>
  <si>
    <t>Bebedouro em aco inox c/ 4 ptos c=2,00m</t>
  </si>
  <si>
    <t>H00257</t>
  </si>
  <si>
    <t>Filtro de parede</t>
  </si>
  <si>
    <t>H00256</t>
  </si>
  <si>
    <t>Torneira de pressao p/ bebedouro</t>
  </si>
  <si>
    <t>9841</t>
  </si>
  <si>
    <t>TUBO PVC, SERIE R, DN 100 MM, PARA ESGOTO OU AGUAS PLUVIAIS PREDIAIS (NBR 5688)</t>
  </si>
  <si>
    <t>301</t>
  </si>
  <si>
    <t>ANEL BORRACHA PARA TUBO ESGOTO PREDIAL, DN 100 MM (NBR 5688)</t>
  </si>
  <si>
    <t>20078</t>
  </si>
  <si>
    <t>PASTA LUBRIFICANTE PARA TUBOS E CONEXOES COM JUNTA ELASTICA, EMBALAGEM DE *400* GR (USO EM PVC, ACO, POLIETILENO E OUTROS)</t>
  </si>
  <si>
    <t>38423</t>
  </si>
  <si>
    <t>CURVA DE PVC, 90 GRAUS, SERIE R, DN 100 MM, PARA ESGOTO OU AGUAS PLUVIAIS PREDIAIS</t>
  </si>
  <si>
    <t>7258</t>
  </si>
  <si>
    <t>TIJOLO CERAMICO MACICO COMUM *5 X 10 X 20* CM (L X A X C)</t>
  </si>
  <si>
    <t>12039</t>
  </si>
  <si>
    <t>QUADRO DE DISTRIBUICAO COM BARRAMENTO TRIFASICO, DE EMBUTIR, EM CHAPA DE ACO GALVANIZADO, PARA 24 DISJUNTORES DIN, 100 A</t>
  </si>
  <si>
    <t>87367</t>
  </si>
  <si>
    <t>ARGAMASSA TRAÇO 1:1:6 (EM VOLUME DE CIMENTO, CAL E AREIA MÉDIA ÚMIDA) PARA EMBOÇO/MASSA ÚNICA/ASSENTAMENTO DE ALVENARIA DE VEDAÇÃO, PREPARO MANUAL. AF_08/2019</t>
  </si>
  <si>
    <t>88247</t>
  </si>
  <si>
    <t>88264</t>
  </si>
  <si>
    <t>1570</t>
  </si>
  <si>
    <t>TERMINAL A COMPRESSAO EM COBRE ESTANHADO PARA CABO 2,5 MM2, 1 FURO E 1 COMPRESSAO, PARA PARAFUSO DE FIXACAO M5</t>
  </si>
  <si>
    <t>34653</t>
  </si>
  <si>
    <t>DISJUNTOR TIPO DIN/IEC, MONOPOLAR DE 6  ATE  32A</t>
  </si>
  <si>
    <t>3379</t>
  </si>
  <si>
    <t>!EM PROCESSO DE DESATIVACAO! HASTE DE ATERRAMENTO EM ACO COM 3,00 M DE COMPRIMENTO E DN = 5/8", REVESTIDA COM BAIXA CAMADA DE COBRE, SEM CONECTOR</t>
  </si>
  <si>
    <t>867</t>
  </si>
  <si>
    <t>CABO DE COBRE NU 50 MM2 MEIO-DURO</t>
  </si>
  <si>
    <t>34643</t>
  </si>
  <si>
    <t>CAIXA DE INSPECAO PARA ATERRAMENTO E PARA RAIOS, EM POLIPROPILENO,  DIAMETRO = 300 MM X ALTURA = 400 MM</t>
  </si>
  <si>
    <t>90447</t>
  </si>
  <si>
    <t>RASGO EM ALVENARIA PARA ELETRODUTOS COM DIAMETROS MENORES OU IGUAIS A 40 MM. AF_05/2015</t>
  </si>
  <si>
    <t>90456</t>
  </si>
  <si>
    <t>QUEBRA EM ALVENARIA PARA INSTALAÇÃO DE CAIXA DE TOMADA (4X4 OU 4X2). AF_05/2015</t>
  </si>
  <si>
    <t>91842</t>
  </si>
  <si>
    <t>ELETRODUTO FLEXÍVEL CORRUGADO, PVC, DN 20 MM (1/2"), PARA CIRCUITOS TERMINAIS, INSTALADO EM LAJE - FORNECIMENTO E INSTALAÇÃO. AF_12/2015</t>
  </si>
  <si>
    <t>91852</t>
  </si>
  <si>
    <t>ELETRODUTO FLEXÍVEL CORRUGADO, PVC, DN 20 MM (1/2"), PARA CIRCUITOS TERMINAIS, INSTALADO EM PAREDE - FORNECIMENTO E INSTALAÇÃO. AF_12/2015</t>
  </si>
  <si>
    <t>91940</t>
  </si>
  <si>
    <t>CAIXA RETANGULAR 4" X 2" MÉDIA (1,30 M DO PISO), PVC, INSTALADA EM PAREDE - FORNECIMENTO E INSTALAÇÃO. AF_12/2015</t>
  </si>
  <si>
    <t>92029</t>
  </si>
  <si>
    <t>INTERRUPTOR PARALELO (1 MÓDULO) COM 1 TOMADA DE EMBUTIR 2P+T 10 A,  INCLUINDO SUPORTE E PLACA - FORNECIMENTO E INSTALAÇÃO. AF_12/2015</t>
  </si>
  <si>
    <t>2688</t>
  </si>
  <si>
    <t>ELETRODUTO PVC FLEXIVEL CORRUGADO, COR AMARELA, DE 25 MM</t>
  </si>
  <si>
    <t>43132</t>
  </si>
  <si>
    <t>ARAME RECOZIDO 16 BWG, D = 1,65 MM (0,016 KG/M) OU 18 BWG, D = 1,25 MM (0,01 KG/M)</t>
  </si>
  <si>
    <t>101619</t>
  </si>
  <si>
    <t>PREPARO DE FUNDO DE VALA COM LARGURA MENOR QUE 1,5 M, COM CAMADA DE BRITA, LANÇAMENTO MANUAL. AF_08/2020</t>
  </si>
  <si>
    <t>981</t>
  </si>
  <si>
    <t>CABO DE COBRE, FLEXIVEL, CLASSE 4 OU 5, ISOLACAO EM PVC/A, ANTICHAMA BWF-B, 1 CONDUTOR, 450/750 V, SECAO NOMINAL 4 MM2</t>
  </si>
  <si>
    <t>21127</t>
  </si>
  <si>
    <t>FITA ISOLANTE ADESIVA ANTICHAMA, USO ATE 750 V, EM ROLO DE 19 MM X 5 M</t>
  </si>
  <si>
    <t>980</t>
  </si>
  <si>
    <t>CABO DE COBRE, FLEXIVEL, CLASSE 4 OU 5, ISOLACAO EM PVC/A, ANTICHAMA BWF-B, 1 CONDUTOR, 450/750 V, SECAO NOMINAL 10 MM2</t>
  </si>
  <si>
    <t>39385</t>
  </si>
  <si>
    <t>LUMINARIA LED PLAFON REDONDO DE SOBREPOR BIVOLT 12/13 W,  D = *17* CM</t>
  </si>
  <si>
    <t>39389</t>
  </si>
  <si>
    <t>LUMINARIA LED REFLETOR RETANGULAR BIVOLT, LUZ BRANCA, 10 W</t>
  </si>
  <si>
    <t>39390</t>
  </si>
  <si>
    <t>LUMINARIA LED REFLETOR RETANGULAR BIVOLT, LUZ BRANCA, 30 W</t>
  </si>
  <si>
    <t>863</t>
  </si>
  <si>
    <t>CABO DE COBRE NU 35 MM2 MEIO-DURO</t>
  </si>
  <si>
    <t>11975</t>
  </si>
  <si>
    <t>CHUMBADOR DE ACO, DIAMETRO 5/8", COMPRIMENTO 6", COM PORCA</t>
  </si>
  <si>
    <t>12388</t>
  </si>
  <si>
    <t>POSTE DECORATIVO PARA JARDIM EM ACO TUBULAR, SEM LUMINARIA, H = *2,5* M</t>
  </si>
  <si>
    <t>5928</t>
  </si>
  <si>
    <t>GUINDAUTO HIDRÁULICO, CAPACIDADE MÁXIMA DE CARGA 6200 KG, MOMENTO MÁXIMO DE CARGA 11,7 TM, ALCANCE MÁXIMO HORIZONTAL 9,70 M, INCLUSIVE CAMINHÃO TOCO PBT 16.000 KG, POTÊNCIA DE 189 CV - CHP DIURNO. AF_06/2014</t>
  </si>
  <si>
    <t>42246</t>
  </si>
  <si>
    <t>LUMINARIA DE LED PARA ILUMINACAO PUBLICA, DE 68 W ATE 97 W, INVOLUCRO EM ALUMINIO OU ACO INOX</t>
  </si>
  <si>
    <t>3324</t>
  </si>
  <si>
    <t>GRAMA BATATAIS EM PLACAS, SEM PLANTIO</t>
  </si>
  <si>
    <t>88441</t>
  </si>
  <si>
    <t>JARDINEIRO COM ENCARGOS COMPLEMENTARES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</si>
  <si>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</si>
  <si>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</si>
  <si>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>91635</t>
  </si>
  <si>
    <t>GUINDAUTO HIDRÁULICO, CAPACIDADE MÁXIMA DE CARGA 6500 KG, MOMENTO MÁXIMO DE CARGA 5,8 TM, ALCANCE MÁXIMO HORIZONTAL 7,60 M, INCLUSIVE CAMINHÃO TOCO PBT 9.700 KG, POTÊNCIA DE 160 CV - CHI DIURNO. AF_08/2015</t>
  </si>
  <si>
    <t>358</t>
  </si>
  <si>
    <t>MUDA DE ARVORE ORNAMENTAL, OITI/AROEIRA SALSA/ANGICO/IPE/JACARANDA OU EQUIVALENTE  DA REGIAO, H= *1* M</t>
  </si>
  <si>
    <t>44479</t>
  </si>
  <si>
    <t>CALCARIO DOLOMITICO A (POSTO PEDREIRA/FORNECEDOR,  SEM FRETE)</t>
  </si>
  <si>
    <t>11161</t>
  </si>
  <si>
    <t>CAL HIDRATADA PARA PINTURA</t>
  </si>
  <si>
    <t>21015</t>
  </si>
  <si>
    <t>TUBO ACO GALVANIZADO COM COSTURA, CLASSE LEVE, DN 80 MM ( 3"),  E = 3,35 MM, *7,32* KG/M (NBR 5580)</t>
  </si>
  <si>
    <t>100758</t>
  </si>
  <si>
    <t>PINTURA COM TINTA ALQUÍDICA DE ACABAMENTO (ESMALTE SINTÉTICO ACETINADO) APLICADA A ROLO OU PINCEL SOBRE SUPERFÍCIES METÁLICAS (EXCETO PERFIL) EXECUTADO EM OBRA (02 DEMÃOS). AF_01/2020</t>
  </si>
  <si>
    <t>102486</t>
  </si>
  <si>
    <t>CONCRETO FCK = 15MPA, TRAÇO 1:3,4:3,4 (EM MASSA SECA DE CIMENTO/ AREIA MÉDIA/ SEIXO ROLADO) - PREPARO MANUAL. AF_05/2021</t>
  </si>
  <si>
    <t>5318</t>
  </si>
  <si>
    <t>DILUENTE AGUARRAS</t>
  </si>
  <si>
    <t>7343</t>
  </si>
  <si>
    <t>TINTA ACRILICA A BASE DE SOLVENTE, PARA SINALIZACAO HORIZONTAL VIARIA (NBR 11862)</t>
  </si>
  <si>
    <t>12815</t>
  </si>
  <si>
    <t>FITA CREPE ROLO DE 25 MM X 50 M</t>
  </si>
  <si>
    <t>44477</t>
  </si>
  <si>
    <t>MICROESFERAS DE VIDRO PARA SINALIZACAO HORIZONTAL VIARIA, TIPO II-A (DROP-ON) - NBR  16184</t>
  </si>
  <si>
    <t>44478</t>
  </si>
  <si>
    <t>MICROESFERAS DE VIDRO PARA SINALIZACAO HORIZONTAL VIARIA, TIPO I-B (PREMIX) - NBR  16184</t>
  </si>
  <si>
    <t>INSUMO</t>
  </si>
  <si>
    <t>MÃO DE OBRA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</si>
</sst>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%"/>
    <numFmt numFmtId="184" formatCode="_(* #,##0.0000_);_(* \(#,##0.0000\);_(* &quot;-&quot;??_);_(@_)"/>
    <numFmt numFmtId="185" formatCode="_(* #,##0.00000_);_(* \(#,##0.00000\);_(* &quot;-&quot;??_);_(@_)"/>
    <numFmt numFmtId="186" formatCode="&quot;Ativado&quot;;&quot;Ativado&quot;;&quot;Desativado&quot;"/>
    <numFmt numFmtId="187" formatCode="[$-416]dddd\,\ d&quot; de &quot;mmmm&quot; de &quot;yyyy"/>
    <numFmt numFmtId="188" formatCode="[$-F800]dddd\,\ mmmm\ dd\,\ yyyy"/>
    <numFmt numFmtId="189" formatCode="0.0000"/>
    <numFmt numFmtId="190" formatCode="_(&quot;R$&quot;* #,##0.00_);_(&quot;R$&quot;* \(#,##0.00\);_(&quot;R$&quot;* &quot;-&quot;??_);_(@_)"/>
    <numFmt numFmtId="191" formatCode="#,##0.00_ ;[Red]\-#,##0.00\ "/>
    <numFmt numFmtId="192" formatCode="0.0"/>
    <numFmt numFmtId="193" formatCode="_-* #,##0.000_-;\-* #,##0.000_-;_-* &quot;-&quot;??_-;_-@_-"/>
    <numFmt numFmtId="194" formatCode="&quot;R$&quot;\ #,##0.00"/>
    <numFmt numFmtId="195" formatCode="0.000%"/>
    <numFmt numFmtId="196" formatCode="0.0000%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sz val="12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5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12"/>
      <color rgb="FF004694"/>
      <name val="Calibri"/>
      <family val="2"/>
    </font>
    <font>
      <b/>
      <sz val="12"/>
      <color theme="1"/>
      <name val="Calibri"/>
      <family val="2"/>
    </font>
    <font>
      <b/>
      <sz val="12"/>
      <color rgb="FF003366"/>
      <name val="Calibri"/>
      <family val="2"/>
    </font>
    <font>
      <b/>
      <sz val="9"/>
      <color theme="0"/>
      <name val="Calibri"/>
      <family val="2"/>
    </font>
    <font>
      <sz val="12"/>
      <color rgb="FF00336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2060"/>
      <name val="Calibri"/>
      <family val="2"/>
    </font>
    <font>
      <sz val="12"/>
      <color theme="1"/>
      <name val="Calibri"/>
      <family val="2"/>
    </font>
    <font>
      <b/>
      <sz val="11"/>
      <color rgb="FF002060"/>
      <name val="Calibri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69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7" fontId="2" fillId="0" borderId="0" xfId="7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70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177" fontId="7" fillId="0" borderId="11" xfId="7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2" xfId="71" applyFont="1" applyFill="1" applyBorder="1" applyAlignment="1">
      <alignment vertical="center"/>
    </xf>
    <xf numFmtId="177" fontId="7" fillId="0" borderId="10" xfId="7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justify"/>
    </xf>
    <xf numFmtId="4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177" fontId="8" fillId="0" borderId="0" xfId="71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7" fillId="0" borderId="0" xfId="0" applyFont="1" applyAlignment="1">
      <alignment/>
    </xf>
    <xf numFmtId="177" fontId="2" fillId="0" borderId="0" xfId="71" applyFont="1" applyAlignment="1">
      <alignment/>
    </xf>
    <xf numFmtId="177" fontId="10" fillId="0" borderId="0" xfId="0" applyNumberFormat="1" applyFont="1" applyAlignment="1">
      <alignment/>
    </xf>
    <xf numFmtId="9" fontId="10" fillId="0" borderId="14" xfId="60" applyFont="1" applyBorder="1" applyAlignment="1">
      <alignment vertical="center"/>
    </xf>
    <xf numFmtId="176" fontId="10" fillId="0" borderId="15" xfId="47" applyFont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54" fillId="35" borderId="20" xfId="0" applyFont="1" applyFill="1" applyBorder="1" applyAlignment="1">
      <alignment vertical="center"/>
    </xf>
    <xf numFmtId="0" fontId="54" fillId="35" borderId="20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right" vertical="center"/>
    </xf>
    <xf numFmtId="0" fontId="72" fillId="34" borderId="22" xfId="0" applyFont="1" applyFill="1" applyBorder="1" applyAlignment="1">
      <alignment vertical="center"/>
    </xf>
    <xf numFmtId="10" fontId="72" fillId="34" borderId="22" xfId="60" applyNumberFormat="1" applyFont="1" applyFill="1" applyBorder="1" applyAlignment="1">
      <alignment horizontal="center" vertical="center" wrapText="1"/>
    </xf>
    <xf numFmtId="0" fontId="73" fillId="34" borderId="0" xfId="71" applyNumberFormat="1" applyFont="1" applyFill="1" applyBorder="1" applyAlignment="1">
      <alignment horizontal="center" vertical="center" wrapText="1"/>
    </xf>
    <xf numFmtId="10" fontId="73" fillId="34" borderId="0" xfId="60" applyNumberFormat="1" applyFont="1" applyFill="1" applyBorder="1" applyAlignment="1">
      <alignment vertical="center" wrapText="1"/>
    </xf>
    <xf numFmtId="0" fontId="74" fillId="36" borderId="23" xfId="55" applyFont="1" applyFill="1" applyBorder="1" applyAlignment="1" applyProtection="1">
      <alignment horizontal="center" vertical="center"/>
      <protection hidden="1"/>
    </xf>
    <xf numFmtId="177" fontId="74" fillId="36" borderId="24" xfId="71" applyFont="1" applyFill="1" applyBorder="1" applyAlignment="1">
      <alignment horizontal="center" vertical="center"/>
    </xf>
    <xf numFmtId="10" fontId="74" fillId="36" borderId="24" xfId="60" applyNumberFormat="1" applyFont="1" applyFill="1" applyBorder="1" applyAlignment="1">
      <alignment horizontal="center" vertical="center"/>
    </xf>
    <xf numFmtId="0" fontId="75" fillId="34" borderId="0" xfId="71" applyNumberFormat="1" applyFont="1" applyFill="1" applyBorder="1" applyAlignment="1">
      <alignment horizontal="center" vertical="center" wrapText="1"/>
    </xf>
    <xf numFmtId="10" fontId="75" fillId="34" borderId="0" xfId="60" applyNumberFormat="1" applyFont="1" applyFill="1" applyBorder="1" applyAlignment="1">
      <alignment vertical="center" wrapText="1"/>
    </xf>
    <xf numFmtId="0" fontId="37" fillId="37" borderId="10" xfId="55" applyFont="1" applyFill="1" applyBorder="1" applyAlignment="1" applyProtection="1">
      <alignment horizontal="center" vertical="center"/>
      <protection hidden="1"/>
    </xf>
    <xf numFmtId="0" fontId="37" fillId="37" borderId="10" xfId="55" applyFont="1" applyFill="1" applyBorder="1" applyAlignment="1" applyProtection="1">
      <alignment horizontal="left" vertical="center"/>
      <protection hidden="1"/>
    </xf>
    <xf numFmtId="176" fontId="76" fillId="37" borderId="10" xfId="47" applyFont="1" applyFill="1" applyBorder="1" applyAlignment="1">
      <alignment vertical="center"/>
    </xf>
    <xf numFmtId="10" fontId="76" fillId="38" borderId="10" xfId="60" applyNumberFormat="1" applyFont="1" applyFill="1" applyBorder="1" applyAlignment="1">
      <alignment vertical="center"/>
    </xf>
    <xf numFmtId="10" fontId="76" fillId="38" borderId="11" xfId="60" applyNumberFormat="1" applyFont="1" applyFill="1" applyBorder="1" applyAlignment="1">
      <alignment vertical="center"/>
    </xf>
    <xf numFmtId="0" fontId="76" fillId="37" borderId="10" xfId="60" applyNumberFormat="1" applyFont="1" applyFill="1" applyBorder="1" applyAlignment="1">
      <alignment horizontal="center" vertical="center"/>
    </xf>
    <xf numFmtId="10" fontId="37" fillId="37" borderId="10" xfId="71" applyNumberFormat="1" applyFont="1" applyFill="1" applyBorder="1" applyAlignment="1" applyProtection="1">
      <alignment horizontal="center" vertical="center"/>
      <protection hidden="1"/>
    </xf>
    <xf numFmtId="0" fontId="75" fillId="34" borderId="22" xfId="0" applyFont="1" applyFill="1" applyBorder="1" applyAlignment="1">
      <alignment vertical="center"/>
    </xf>
    <xf numFmtId="10" fontId="75" fillId="34" borderId="22" xfId="60" applyNumberFormat="1" applyFont="1" applyFill="1" applyBorder="1" applyAlignment="1">
      <alignment horizontal="center" vertical="center" wrapText="1"/>
    </xf>
    <xf numFmtId="10" fontId="37" fillId="37" borderId="11" xfId="71" applyNumberFormat="1" applyFont="1" applyFill="1" applyBorder="1" applyAlignment="1" applyProtection="1">
      <alignment horizontal="right" vertical="center"/>
      <protection hidden="1"/>
    </xf>
    <xf numFmtId="2" fontId="39" fillId="34" borderId="16" xfId="55" applyNumberFormat="1" applyFont="1" applyFill="1" applyBorder="1" applyAlignment="1" applyProtection="1">
      <alignment vertical="center"/>
      <protection hidden="1"/>
    </xf>
    <xf numFmtId="10" fontId="37" fillId="34" borderId="17" xfId="60" applyNumberFormat="1" applyFont="1" applyFill="1" applyBorder="1" applyAlignment="1" applyProtection="1">
      <alignment horizontal="center" vertical="center"/>
      <protection hidden="1"/>
    </xf>
    <xf numFmtId="10" fontId="37" fillId="34" borderId="18" xfId="60" applyNumberFormat="1" applyFont="1" applyFill="1" applyBorder="1" applyAlignment="1" applyProtection="1">
      <alignment horizontal="center" vertical="center"/>
      <protection hidden="1"/>
    </xf>
    <xf numFmtId="0" fontId="39" fillId="34" borderId="10" xfId="55" applyFont="1" applyFill="1" applyBorder="1" applyAlignment="1" applyProtection="1">
      <alignment horizontal="center" vertical="center"/>
      <protection hidden="1"/>
    </xf>
    <xf numFmtId="10" fontId="76" fillId="38" borderId="25" xfId="60" applyNumberFormat="1" applyFont="1" applyFill="1" applyBorder="1" applyAlignment="1">
      <alignment vertical="center"/>
    </xf>
    <xf numFmtId="2" fontId="39" fillId="34" borderId="19" xfId="55" applyNumberFormat="1" applyFont="1" applyFill="1" applyBorder="1" applyAlignment="1" applyProtection="1">
      <alignment vertical="center"/>
      <protection hidden="1"/>
    </xf>
    <xf numFmtId="10" fontId="39" fillId="34" borderId="0" xfId="55" applyNumberFormat="1" applyFont="1" applyFill="1" applyAlignment="1" applyProtection="1">
      <alignment horizontal="left" vertical="center"/>
      <protection hidden="1"/>
    </xf>
    <xf numFmtId="2" fontId="39" fillId="34" borderId="14" xfId="55" applyNumberFormat="1" applyFont="1" applyFill="1" applyBorder="1" applyAlignment="1" applyProtection="1">
      <alignment vertical="center"/>
      <protection hidden="1"/>
    </xf>
    <xf numFmtId="10" fontId="39" fillId="34" borderId="10" xfId="55" applyNumberFormat="1" applyFont="1" applyFill="1" applyBorder="1" applyAlignment="1" applyProtection="1">
      <alignment horizontal="left" vertical="center"/>
      <protection hidden="1"/>
    </xf>
    <xf numFmtId="2" fontId="39" fillId="34" borderId="13" xfId="55" applyNumberFormat="1" applyFont="1" applyFill="1" applyBorder="1" applyAlignment="1" applyProtection="1">
      <alignment vertical="center"/>
      <protection hidden="1"/>
    </xf>
    <xf numFmtId="10" fontId="39" fillId="34" borderId="22" xfId="55" applyNumberFormat="1" applyFont="1" applyFill="1" applyBorder="1" applyAlignment="1" applyProtection="1">
      <alignment horizontal="left" vertical="center"/>
      <protection hidden="1"/>
    </xf>
    <xf numFmtId="2" fontId="39" fillId="34" borderId="15" xfId="55" applyNumberFormat="1" applyFont="1" applyFill="1" applyBorder="1" applyAlignment="1" applyProtection="1">
      <alignment vertical="center"/>
      <protection hidden="1"/>
    </xf>
    <xf numFmtId="0" fontId="39" fillId="0" borderId="24" xfId="55" applyFont="1" applyBorder="1" applyAlignment="1" applyProtection="1">
      <alignment horizontal="center" vertical="center"/>
      <protection hidden="1"/>
    </xf>
    <xf numFmtId="10" fontId="76" fillId="37" borderId="25" xfId="60" applyNumberFormat="1" applyFont="1" applyFill="1" applyBorder="1" applyAlignment="1">
      <alignment vertical="center"/>
    </xf>
    <xf numFmtId="0" fontId="37" fillId="0" borderId="10" xfId="55" applyFont="1" applyBorder="1" applyAlignment="1" applyProtection="1">
      <alignment vertical="center"/>
      <protection hidden="1"/>
    </xf>
    <xf numFmtId="176" fontId="37" fillId="37" borderId="26" xfId="47" applyFont="1" applyFill="1" applyBorder="1" applyAlignment="1" applyProtection="1">
      <alignment vertical="center"/>
      <protection hidden="1"/>
    </xf>
    <xf numFmtId="0" fontId="37" fillId="37" borderId="27" xfId="55" applyFont="1" applyFill="1" applyBorder="1" applyAlignment="1" applyProtection="1">
      <alignment vertical="center"/>
      <protection hidden="1"/>
    </xf>
    <xf numFmtId="44" fontId="37" fillId="37" borderId="27" xfId="55" applyNumberFormat="1" applyFont="1" applyFill="1" applyBorder="1" applyAlignment="1" applyProtection="1">
      <alignment vertical="center"/>
      <protection hidden="1"/>
    </xf>
    <xf numFmtId="169" fontId="37" fillId="37" borderId="26" xfId="55" applyNumberFormat="1" applyFont="1" applyFill="1" applyBorder="1" applyAlignment="1" applyProtection="1">
      <alignment horizontal="left" vertical="center"/>
      <protection hidden="1"/>
    </xf>
    <xf numFmtId="0" fontId="37" fillId="37" borderId="17" xfId="55" applyFont="1" applyFill="1" applyBorder="1" applyAlignment="1" applyProtection="1">
      <alignment horizontal="left" vertical="center"/>
      <protection hidden="1"/>
    </xf>
    <xf numFmtId="44" fontId="37" fillId="37" borderId="27" xfId="55" applyNumberFormat="1" applyFont="1" applyFill="1" applyBorder="1" applyAlignment="1" applyProtection="1">
      <alignment horizontal="left" vertical="center"/>
      <protection hidden="1"/>
    </xf>
    <xf numFmtId="0" fontId="76" fillId="7" borderId="11" xfId="60" applyNumberFormat="1" applyFont="1" applyFill="1" applyBorder="1" applyAlignment="1">
      <alignment horizontal="center" vertical="center"/>
    </xf>
    <xf numFmtId="10" fontId="37" fillId="7" borderId="11" xfId="71" applyNumberFormat="1" applyFont="1" applyFill="1" applyBorder="1" applyAlignment="1" applyProtection="1">
      <alignment horizontal="center" vertical="center"/>
      <protection hidden="1"/>
    </xf>
    <xf numFmtId="0" fontId="77" fillId="0" borderId="0" xfId="0" applyFont="1" applyAlignment="1">
      <alignment vertical="center"/>
    </xf>
    <xf numFmtId="10" fontId="76" fillId="19" borderId="10" xfId="60" applyNumberFormat="1" applyFont="1" applyFill="1" applyBorder="1" applyAlignment="1">
      <alignment vertical="center"/>
    </xf>
    <xf numFmtId="0" fontId="78" fillId="19" borderId="11" xfId="60" applyNumberFormat="1" applyFont="1" applyFill="1" applyBorder="1" applyAlignment="1">
      <alignment horizontal="center" vertical="center"/>
    </xf>
    <xf numFmtId="0" fontId="76" fillId="19" borderId="11" xfId="60" applyNumberFormat="1" applyFont="1" applyFill="1" applyBorder="1" applyAlignment="1">
      <alignment horizontal="center" vertical="center"/>
    </xf>
    <xf numFmtId="10" fontId="37" fillId="19" borderId="11" xfId="71" applyNumberFormat="1" applyFont="1" applyFill="1" applyBorder="1" applyAlignment="1" applyProtection="1">
      <alignment horizontal="center" vertical="center"/>
      <protection hidden="1"/>
    </xf>
    <xf numFmtId="10" fontId="54" fillId="35" borderId="20" xfId="6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176" fontId="7" fillId="0" borderId="10" xfId="47" applyFont="1" applyFill="1" applyBorder="1" applyAlignment="1">
      <alignment vertic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39" borderId="23" xfId="0" applyFont="1" applyFill="1" applyBorder="1" applyAlignment="1">
      <alignment vertical="center"/>
    </xf>
    <xf numFmtId="0" fontId="10" fillId="39" borderId="19" xfId="0" applyFont="1" applyFill="1" applyBorder="1" applyAlignment="1">
      <alignment vertical="center"/>
    </xf>
    <xf numFmtId="177" fontId="7" fillId="0" borderId="0" xfId="71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6" applyNumberFormat="1" applyFont="1" applyFill="1" applyBorder="1" applyAlignment="1">
      <alignment horizontal="center" vertical="center"/>
      <protection/>
    </xf>
    <xf numFmtId="189" fontId="0" fillId="0" borderId="10" xfId="56" applyNumberFormat="1" applyFont="1" applyFill="1" applyBorder="1" applyAlignment="1">
      <alignment horizontal="center" vertical="center" wrapText="1"/>
      <protection/>
    </xf>
    <xf numFmtId="190" fontId="0" fillId="0" borderId="10" xfId="49" applyFont="1" applyFill="1" applyBorder="1" applyAlignment="1">
      <alignment horizontal="center" vertical="center" wrapText="1"/>
    </xf>
    <xf numFmtId="190" fontId="0" fillId="0" borderId="10" xfId="49" applyFont="1" applyFill="1" applyBorder="1" applyAlignment="1">
      <alignment horizontal="center" vertical="center"/>
    </xf>
    <xf numFmtId="0" fontId="11" fillId="34" borderId="0" xfId="56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90" fontId="11" fillId="0" borderId="0" xfId="50" applyFont="1" applyFill="1" applyBorder="1" applyAlignment="1">
      <alignment horizontal="center" vertical="center" wrapText="1"/>
    </xf>
    <xf numFmtId="190" fontId="11" fillId="34" borderId="0" xfId="50" applyFont="1" applyFill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49" fontId="79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10" xfId="52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49" fontId="11" fillId="0" borderId="0" xfId="57" applyNumberFormat="1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left" vertical="center"/>
      <protection/>
    </xf>
    <xf numFmtId="10" fontId="12" fillId="0" borderId="10" xfId="54" applyNumberFormat="1" applyFont="1" applyBorder="1" applyAlignment="1">
      <alignment vertical="center"/>
      <protection/>
    </xf>
    <xf numFmtId="10" fontId="12" fillId="0" borderId="10" xfId="54" applyNumberFormat="1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left" vertical="center" wrapText="1"/>
      <protection/>
    </xf>
    <xf numFmtId="176" fontId="10" fillId="0" borderId="15" xfId="47" applyFont="1" applyFill="1" applyBorder="1" applyAlignment="1">
      <alignment vertical="center"/>
    </xf>
    <xf numFmtId="10" fontId="10" fillId="0" borderId="18" xfId="6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80" fillId="0" borderId="10" xfId="0" applyFont="1" applyFill="1" applyBorder="1" applyAlignment="1" quotePrefix="1">
      <alignment wrapText="1"/>
    </xf>
    <xf numFmtId="0" fontId="80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7" fontId="8" fillId="0" borderId="10" xfId="71" applyFont="1" applyFill="1" applyBorder="1" applyAlignment="1">
      <alignment vertical="center"/>
    </xf>
    <xf numFmtId="176" fontId="8" fillId="0" borderId="10" xfId="4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10" xfId="47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76" fontId="8" fillId="0" borderId="10" xfId="47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vertical="center" wrapText="1"/>
    </xf>
    <xf numFmtId="177" fontId="7" fillId="0" borderId="24" xfId="71" applyFont="1" applyFill="1" applyBorder="1" applyAlignment="1">
      <alignment vertical="center"/>
    </xf>
    <xf numFmtId="176" fontId="7" fillId="0" borderId="24" xfId="47" applyFont="1" applyFill="1" applyBorder="1" applyAlignment="1">
      <alignment vertical="center"/>
    </xf>
    <xf numFmtId="176" fontId="7" fillId="0" borderId="24" xfId="47" applyFont="1" applyFill="1" applyBorder="1" applyAlignment="1">
      <alignment horizontal="right" vertical="center"/>
    </xf>
    <xf numFmtId="0" fontId="7" fillId="13" borderId="0" xfId="0" applyFont="1" applyFill="1" applyBorder="1" applyAlignment="1">
      <alignment horizontal="left" vertical="center"/>
    </xf>
    <xf numFmtId="4" fontId="8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/>
    </xf>
    <xf numFmtId="4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8" fillId="13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49" fontId="8" fillId="19" borderId="10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vertical="center"/>
    </xf>
    <xf numFmtId="176" fontId="8" fillId="19" borderId="10" xfId="47" applyFont="1" applyFill="1" applyBorder="1" applyAlignment="1">
      <alignment vertical="center"/>
    </xf>
    <xf numFmtId="176" fontId="8" fillId="19" borderId="10" xfId="47" applyFont="1" applyFill="1" applyBorder="1" applyAlignment="1">
      <alignment horizontal="right" vertical="center"/>
    </xf>
    <xf numFmtId="0" fontId="2" fillId="19" borderId="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vertical="center" wrapText="1"/>
    </xf>
    <xf numFmtId="177" fontId="3" fillId="13" borderId="0" xfId="71" applyFont="1" applyFill="1" applyBorder="1" applyAlignment="1">
      <alignment horizontal="right" vertical="center"/>
    </xf>
    <xf numFmtId="177" fontId="3" fillId="13" borderId="0" xfId="0" applyNumberFormat="1" applyFont="1" applyFill="1" applyBorder="1" applyAlignment="1">
      <alignment vertical="center"/>
    </xf>
    <xf numFmtId="0" fontId="2" fillId="19" borderId="0" xfId="0" applyFont="1" applyFill="1" applyAlignment="1">
      <alignment vertical="center"/>
    </xf>
    <xf numFmtId="177" fontId="7" fillId="19" borderId="0" xfId="71" applyFont="1" applyFill="1" applyAlignment="1">
      <alignment vertical="center"/>
    </xf>
    <xf numFmtId="176" fontId="2" fillId="19" borderId="0" xfId="0" applyNumberFormat="1" applyFont="1" applyFill="1" applyAlignment="1">
      <alignment vertical="center"/>
    </xf>
    <xf numFmtId="0" fontId="7" fillId="19" borderId="0" xfId="0" applyFont="1" applyFill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81" fillId="34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3" fillId="34" borderId="0" xfId="0" applyFont="1" applyFill="1" applyBorder="1" applyAlignment="1">
      <alignment vertical="center"/>
    </xf>
    <xf numFmtId="0" fontId="73" fillId="34" borderId="0" xfId="0" applyFont="1" applyFill="1" applyBorder="1" applyAlignment="1">
      <alignment vertical="center" wrapText="1"/>
    </xf>
    <xf numFmtId="43" fontId="73" fillId="34" borderId="0" xfId="0" applyNumberFormat="1" applyFont="1" applyFill="1" applyBorder="1" applyAlignment="1">
      <alignment horizontal="center"/>
    </xf>
    <xf numFmtId="0" fontId="75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vertical="center" wrapText="1"/>
    </xf>
    <xf numFmtId="43" fontId="75" fillId="34" borderId="0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Border="1" applyAlignment="1">
      <alignment horizontal="left" vertical="center"/>
    </xf>
    <xf numFmtId="0" fontId="82" fillId="34" borderId="0" xfId="0" applyFont="1" applyFill="1" applyBorder="1" applyAlignment="1">
      <alignment vertical="center"/>
    </xf>
    <xf numFmtId="0" fontId="72" fillId="34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horizontal="right" vertical="center"/>
    </xf>
    <xf numFmtId="0" fontId="82" fillId="34" borderId="0" xfId="0" applyFont="1" applyFill="1" applyBorder="1" applyAlignment="1">
      <alignment horizontal="left" vertical="center"/>
    </xf>
    <xf numFmtId="0" fontId="82" fillId="34" borderId="0" xfId="0" applyFont="1" applyFill="1" applyBorder="1" applyAlignment="1">
      <alignment vertical="top"/>
    </xf>
    <xf numFmtId="0" fontId="72" fillId="34" borderId="0" xfId="0" applyFont="1" applyFill="1" applyBorder="1" applyAlignment="1">
      <alignment vertical="top"/>
    </xf>
    <xf numFmtId="0" fontId="82" fillId="34" borderId="0" xfId="0" applyFont="1" applyFill="1" applyBorder="1" applyAlignment="1">
      <alignment horizontal="right" vertical="top"/>
    </xf>
    <xf numFmtId="0" fontId="82" fillId="34" borderId="0" xfId="0" applyFont="1" applyFill="1" applyBorder="1" applyAlignment="1">
      <alignment horizontal="left" vertical="top"/>
    </xf>
    <xf numFmtId="0" fontId="83" fillId="34" borderId="0" xfId="0" applyFont="1" applyFill="1" applyBorder="1" applyAlignment="1">
      <alignment vertical="center"/>
    </xf>
    <xf numFmtId="0" fontId="9" fillId="19" borderId="10" xfId="54" applyFont="1" applyFill="1" applyBorder="1" applyAlignment="1">
      <alignment horizontal="center" vertical="center"/>
      <protection/>
    </xf>
    <xf numFmtId="10" fontId="9" fillId="19" borderId="10" xfId="54" applyNumberFormat="1" applyFont="1" applyFill="1" applyBorder="1" applyAlignment="1">
      <alignment vertical="center"/>
      <protection/>
    </xf>
    <xf numFmtId="4" fontId="7" fillId="19" borderId="0" xfId="0" applyNumberFormat="1" applyFont="1" applyFill="1" applyAlignment="1">
      <alignment vertical="center"/>
    </xf>
    <xf numFmtId="43" fontId="7" fillId="19" borderId="0" xfId="0" applyNumberFormat="1" applyFont="1" applyFill="1" applyAlignment="1">
      <alignment vertical="center"/>
    </xf>
    <xf numFmtId="0" fontId="9" fillId="19" borderId="10" xfId="54" applyFont="1" applyFill="1" applyBorder="1" applyAlignment="1">
      <alignment vertical="center"/>
      <protection/>
    </xf>
    <xf numFmtId="0" fontId="3" fillId="19" borderId="0" xfId="0" applyFont="1" applyFill="1" applyAlignment="1">
      <alignment vertical="center"/>
    </xf>
    <xf numFmtId="0" fontId="8" fillId="19" borderId="0" xfId="0" applyFont="1" applyFill="1" applyAlignment="1">
      <alignment vertical="center"/>
    </xf>
    <xf numFmtId="0" fontId="9" fillId="19" borderId="10" xfId="54" applyFont="1" applyFill="1" applyBorder="1" applyAlignment="1">
      <alignment horizontal="center" vertical="center" wrapText="1"/>
      <protection/>
    </xf>
    <xf numFmtId="0" fontId="4" fillId="19" borderId="10" xfId="56" applyNumberFormat="1" applyFont="1" applyFill="1" applyBorder="1" applyAlignment="1">
      <alignment horizontal="center" vertical="center"/>
      <protection/>
    </xf>
    <xf numFmtId="0" fontId="5" fillId="19" borderId="10" xfId="56" applyFont="1" applyFill="1" applyBorder="1" applyAlignment="1">
      <alignment horizontal="center" vertical="center"/>
      <protection/>
    </xf>
    <xf numFmtId="49" fontId="5" fillId="19" borderId="10" xfId="56" applyNumberFormat="1" applyFont="1" applyFill="1" applyBorder="1" applyAlignment="1">
      <alignment horizontal="center" vertical="center"/>
      <protection/>
    </xf>
    <xf numFmtId="167" fontId="5" fillId="19" borderId="10" xfId="56" applyNumberFormat="1" applyFont="1" applyFill="1" applyBorder="1" applyAlignment="1">
      <alignment horizontal="center" vertical="center"/>
      <protection/>
    </xf>
    <xf numFmtId="0" fontId="2" fillId="19" borderId="0" xfId="0" applyFont="1" applyFill="1" applyAlignment="1">
      <alignment/>
    </xf>
    <xf numFmtId="10" fontId="2" fillId="0" borderId="0" xfId="0" applyNumberFormat="1" applyFont="1" applyAlignment="1">
      <alignment vertical="center"/>
    </xf>
    <xf numFmtId="4" fontId="4" fillId="0" borderId="25" xfId="56" applyNumberFormat="1" applyFont="1" applyFill="1" applyBorder="1" applyAlignment="1">
      <alignment vertical="center" wrapText="1"/>
      <protection/>
    </xf>
    <xf numFmtId="0" fontId="5" fillId="19" borderId="25" xfId="56" applyFont="1" applyFill="1" applyBorder="1" applyAlignment="1">
      <alignment horizontal="center" vertical="center"/>
      <protection/>
    </xf>
    <xf numFmtId="0" fontId="70" fillId="0" borderId="0" xfId="0" applyFont="1" applyAlignment="1">
      <alignment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5" fillId="19" borderId="11" xfId="56" applyNumberFormat="1" applyFont="1" applyFill="1" applyBorder="1" applyAlignment="1">
      <alignment vertical="center"/>
      <protection/>
    </xf>
    <xf numFmtId="189" fontId="5" fillId="19" borderId="11" xfId="56" applyNumberFormat="1" applyFont="1" applyFill="1" applyBorder="1" applyAlignment="1">
      <alignment vertical="center"/>
      <protection/>
    </xf>
    <xf numFmtId="0" fontId="5" fillId="19" borderId="24" xfId="56" applyNumberFormat="1" applyFont="1" applyFill="1" applyBorder="1" applyAlignment="1">
      <alignment horizontal="center" vertical="center"/>
      <protection/>
    </xf>
    <xf numFmtId="189" fontId="5" fillId="19" borderId="24" xfId="56" applyNumberFormat="1" applyFont="1" applyFill="1" applyBorder="1" applyAlignment="1">
      <alignment horizontal="center" vertical="center"/>
      <protection/>
    </xf>
    <xf numFmtId="0" fontId="84" fillId="19" borderId="10" xfId="56" applyFont="1" applyFill="1" applyBorder="1" applyAlignment="1">
      <alignment horizontal="center" vertical="center"/>
      <protection/>
    </xf>
    <xf numFmtId="0" fontId="70" fillId="13" borderId="0" xfId="0" applyFont="1" applyFill="1" applyBorder="1" applyAlignment="1">
      <alignment horizontal="right" vertical="center"/>
    </xf>
    <xf numFmtId="184" fontId="70" fillId="13" borderId="0" xfId="71" applyNumberFormat="1" applyFont="1" applyFill="1" applyBorder="1" applyAlignment="1">
      <alignment vertical="center"/>
    </xf>
    <xf numFmtId="196" fontId="8" fillId="0" borderId="0" xfId="60" applyNumberFormat="1" applyFont="1" applyBorder="1" applyAlignment="1">
      <alignment horizontal="right" vertical="center"/>
    </xf>
    <xf numFmtId="10" fontId="3" fillId="0" borderId="0" xfId="60" applyNumberFormat="1" applyFont="1" applyAlignment="1">
      <alignment vertical="center"/>
    </xf>
    <xf numFmtId="176" fontId="8" fillId="0" borderId="16" xfId="47" applyFont="1" applyBorder="1" applyAlignment="1">
      <alignment horizontal="center" vertical="center"/>
    </xf>
    <xf numFmtId="176" fontId="8" fillId="0" borderId="18" xfId="47" applyFont="1" applyBorder="1" applyAlignment="1">
      <alignment horizontal="center" vertical="center"/>
    </xf>
    <xf numFmtId="176" fontId="8" fillId="0" borderId="19" xfId="47" applyFont="1" applyBorder="1" applyAlignment="1">
      <alignment horizontal="center" vertical="center"/>
    </xf>
    <xf numFmtId="176" fontId="8" fillId="0" borderId="14" xfId="47" applyFont="1" applyBorder="1" applyAlignment="1">
      <alignment horizontal="center" vertical="center"/>
    </xf>
    <xf numFmtId="176" fontId="8" fillId="0" borderId="13" xfId="47" applyFont="1" applyBorder="1" applyAlignment="1">
      <alignment horizontal="center" vertical="center"/>
    </xf>
    <xf numFmtId="176" fontId="8" fillId="0" borderId="15" xfId="47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0" fontId="8" fillId="0" borderId="24" xfId="60" applyNumberFormat="1" applyFont="1" applyBorder="1" applyAlignment="1">
      <alignment horizontal="center" vertical="center"/>
    </xf>
    <xf numFmtId="10" fontId="8" fillId="0" borderId="23" xfId="60" applyNumberFormat="1" applyFont="1" applyBorder="1" applyAlignment="1">
      <alignment horizontal="center" vertical="center"/>
    </xf>
    <xf numFmtId="10" fontId="8" fillId="0" borderId="11" xfId="60" applyNumberFormat="1" applyFont="1" applyBorder="1" applyAlignment="1">
      <alignment horizontal="center" vertical="center"/>
    </xf>
    <xf numFmtId="176" fontId="3" fillId="19" borderId="10" xfId="47" applyFont="1" applyFill="1" applyBorder="1" applyAlignment="1">
      <alignment horizontal="center" vertical="center" wrapText="1"/>
    </xf>
    <xf numFmtId="4" fontId="7" fillId="19" borderId="0" xfId="0" applyNumberFormat="1" applyFont="1" applyFill="1" applyAlignment="1">
      <alignment horizontal="center" vertical="center"/>
    </xf>
    <xf numFmtId="9" fontId="3" fillId="19" borderId="10" xfId="6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4" fillId="36" borderId="28" xfId="0" applyFont="1" applyFill="1" applyBorder="1" applyAlignment="1">
      <alignment horizontal="center" vertical="center"/>
    </xf>
    <xf numFmtId="0" fontId="74" fillId="36" borderId="13" xfId="0" applyFont="1" applyFill="1" applyBorder="1" applyAlignment="1">
      <alignment horizontal="center" vertical="center"/>
    </xf>
    <xf numFmtId="0" fontId="74" fillId="36" borderId="21" xfId="0" applyFont="1" applyFill="1" applyBorder="1" applyAlignment="1">
      <alignment horizontal="center" vertical="center"/>
    </xf>
    <xf numFmtId="0" fontId="74" fillId="36" borderId="29" xfId="0" applyFont="1" applyFill="1" applyBorder="1" applyAlignment="1">
      <alignment horizontal="center" vertical="center"/>
    </xf>
    <xf numFmtId="176" fontId="37" fillId="38" borderId="21" xfId="47" applyFont="1" applyFill="1" applyBorder="1" applyAlignment="1">
      <alignment horizontal="center" vertical="center"/>
    </xf>
    <xf numFmtId="176" fontId="37" fillId="38" borderId="29" xfId="47" applyFont="1" applyFill="1" applyBorder="1" applyAlignment="1">
      <alignment horizontal="center" vertical="center"/>
    </xf>
    <xf numFmtId="176" fontId="37" fillId="38" borderId="30" xfId="47" applyFont="1" applyFill="1" applyBorder="1" applyAlignment="1">
      <alignment horizontal="center" vertical="center"/>
    </xf>
    <xf numFmtId="0" fontId="74" fillId="36" borderId="31" xfId="0" applyFont="1" applyFill="1" applyBorder="1" applyAlignment="1">
      <alignment horizontal="center" vertical="center"/>
    </xf>
    <xf numFmtId="0" fontId="74" fillId="36" borderId="11" xfId="0" applyFont="1" applyFill="1" applyBorder="1" applyAlignment="1">
      <alignment horizontal="center" vertical="center"/>
    </xf>
    <xf numFmtId="188" fontId="0" fillId="0" borderId="17" xfId="0" applyNumberFormat="1" applyBorder="1" applyAlignment="1">
      <alignment horizontal="left"/>
    </xf>
    <xf numFmtId="0" fontId="0" fillId="34" borderId="0" xfId="0" applyFill="1" applyAlignment="1">
      <alignment horizontal="left" vertical="center"/>
    </xf>
    <xf numFmtId="0" fontId="85" fillId="3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5" fillId="34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4" fillId="35" borderId="20" xfId="0" applyFont="1" applyFill="1" applyBorder="1" applyAlignment="1">
      <alignment horizontal="left" vertical="center"/>
    </xf>
    <xf numFmtId="0" fontId="71" fillId="34" borderId="29" xfId="0" applyFont="1" applyFill="1" applyBorder="1" applyAlignment="1">
      <alignment horizontal="left" vertical="center"/>
    </xf>
    <xf numFmtId="0" fontId="71" fillId="34" borderId="30" xfId="0" applyFont="1" applyFill="1" applyBorder="1" applyAlignment="1">
      <alignment horizontal="left" vertical="center"/>
    </xf>
    <xf numFmtId="0" fontId="72" fillId="34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7" fillId="37" borderId="25" xfId="55" applyFont="1" applyFill="1" applyBorder="1" applyAlignment="1" applyProtection="1">
      <alignment horizontal="right" vertical="center"/>
      <protection hidden="1"/>
    </xf>
    <xf numFmtId="0" fontId="37" fillId="37" borderId="27" xfId="55" applyFont="1" applyFill="1" applyBorder="1" applyAlignment="1" applyProtection="1">
      <alignment horizontal="right" vertical="center"/>
      <protection hidden="1"/>
    </xf>
    <xf numFmtId="0" fontId="37" fillId="19" borderId="25" xfId="55" applyFont="1" applyFill="1" applyBorder="1" applyAlignment="1" applyProtection="1">
      <alignment horizontal="right" vertical="center"/>
      <protection hidden="1"/>
    </xf>
    <xf numFmtId="0" fontId="37" fillId="19" borderId="27" xfId="55" applyFont="1" applyFill="1" applyBorder="1" applyAlignment="1" applyProtection="1">
      <alignment horizontal="right" vertical="center"/>
      <protection hidden="1"/>
    </xf>
    <xf numFmtId="0" fontId="37" fillId="19" borderId="26" xfId="55" applyFont="1" applyFill="1" applyBorder="1" applyAlignment="1" applyProtection="1">
      <alignment horizontal="right" vertical="center"/>
      <protection hidden="1"/>
    </xf>
    <xf numFmtId="0" fontId="39" fillId="0" borderId="16" xfId="55" applyFont="1" applyBorder="1" applyAlignment="1" applyProtection="1">
      <alignment horizontal="left" vertical="center" wrapText="1"/>
      <protection hidden="1"/>
    </xf>
    <xf numFmtId="0" fontId="39" fillId="0" borderId="18" xfId="55" applyFont="1" applyBorder="1" applyAlignment="1" applyProtection="1">
      <alignment horizontal="left" vertical="center" wrapText="1"/>
      <protection hidden="1"/>
    </xf>
    <xf numFmtId="0" fontId="39" fillId="34" borderId="25" xfId="55" applyFont="1" applyFill="1" applyBorder="1" applyAlignment="1" applyProtection="1">
      <alignment horizontal="left" vertical="center"/>
      <protection hidden="1"/>
    </xf>
    <xf numFmtId="0" fontId="39" fillId="34" borderId="26" xfId="55" applyFont="1" applyFill="1" applyBorder="1" applyAlignment="1" applyProtection="1">
      <alignment horizontal="left" vertical="center"/>
      <protection hidden="1"/>
    </xf>
    <xf numFmtId="0" fontId="76" fillId="19" borderId="10" xfId="60" applyNumberFormat="1" applyFont="1" applyFill="1" applyBorder="1" applyAlignment="1">
      <alignment horizontal="center" vertical="center"/>
    </xf>
    <xf numFmtId="0" fontId="86" fillId="36" borderId="31" xfId="0" applyFont="1" applyFill="1" applyBorder="1" applyAlignment="1">
      <alignment horizontal="center" vertical="center" wrapText="1"/>
    </xf>
    <xf numFmtId="0" fontId="86" fillId="36" borderId="23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/>
    </xf>
    <xf numFmtId="0" fontId="74" fillId="36" borderId="15" xfId="0" applyFont="1" applyFill="1" applyBorder="1" applyAlignment="1">
      <alignment horizontal="center" vertical="center"/>
    </xf>
    <xf numFmtId="0" fontId="82" fillId="34" borderId="0" xfId="0" applyFont="1" applyFill="1" applyBorder="1" applyAlignment="1">
      <alignment horizontal="left" vertical="top" wrapText="1"/>
    </xf>
    <xf numFmtId="0" fontId="46" fillId="34" borderId="0" xfId="0" applyFont="1" applyFill="1" applyBorder="1" applyAlignment="1">
      <alignment horizontal="left" vertical="top" wrapText="1"/>
    </xf>
    <xf numFmtId="0" fontId="74" fillId="36" borderId="32" xfId="0" applyFont="1" applyFill="1" applyBorder="1" applyAlignment="1">
      <alignment horizontal="center" vertical="center"/>
    </xf>
    <xf numFmtId="2" fontId="78" fillId="37" borderId="10" xfId="55" applyNumberFormat="1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9" fillId="19" borderId="10" xfId="54" applyFont="1" applyFill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40" fontId="9" fillId="19" borderId="10" xfId="58" applyNumberFormat="1" applyFont="1" applyFill="1" applyBorder="1" applyAlignment="1">
      <alignment horizontal="center" vertical="center"/>
      <protection/>
    </xf>
    <xf numFmtId="0" fontId="9" fillId="19" borderId="25" xfId="54" applyFont="1" applyFill="1" applyBorder="1" applyAlignment="1">
      <alignment horizontal="center" vertical="center"/>
      <protection/>
    </xf>
    <xf numFmtId="0" fontId="9" fillId="19" borderId="27" xfId="54" applyFont="1" applyFill="1" applyBorder="1" applyAlignment="1">
      <alignment horizontal="center" vertical="center"/>
      <protection/>
    </xf>
    <xf numFmtId="0" fontId="9" fillId="19" borderId="26" xfId="54" applyFont="1" applyFill="1" applyBorder="1" applyAlignment="1">
      <alignment horizontal="center" vertical="center"/>
      <protection/>
    </xf>
    <xf numFmtId="176" fontId="9" fillId="13" borderId="10" xfId="47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8" fillId="1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3" fillId="19" borderId="1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94" fontId="4" fillId="0" borderId="10" xfId="0" applyNumberFormat="1" applyFont="1" applyBorder="1" applyAlignment="1">
      <alignment horizontal="center" vertical="center"/>
    </xf>
    <xf numFmtId="0" fontId="4" fillId="19" borderId="25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194" fontId="4" fillId="19" borderId="10" xfId="0" applyNumberFormat="1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3" xfId="49"/>
    <cellStyle name="Moeda 6" xfId="50"/>
    <cellStyle name="Neutra" xfId="51"/>
    <cellStyle name="Normal 10" xfId="52"/>
    <cellStyle name="Normal 11 2" xfId="53"/>
    <cellStyle name="Normal 12" xfId="54"/>
    <cellStyle name="Normal 2" xfId="55"/>
    <cellStyle name="Normal 2 2 2 2" xfId="56"/>
    <cellStyle name="Normal 20" xfId="57"/>
    <cellStyle name="Normal 5 2 2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dxfs count="514"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0</xdr:row>
      <xdr:rowOff>0</xdr:rowOff>
    </xdr:from>
    <xdr:to>
      <xdr:col>5</xdr:col>
      <xdr:colOff>295275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0"/>
          <a:ext cx="2676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1333500</xdr:colOff>
      <xdr:row>0</xdr:row>
      <xdr:rowOff>0</xdr:rowOff>
    </xdr:from>
    <xdr:to>
      <xdr:col>7</xdr:col>
      <xdr:colOff>38100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2676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76200</xdr:rowOff>
    </xdr:from>
    <xdr:to>
      <xdr:col>5</xdr:col>
      <xdr:colOff>390525</xdr:colOff>
      <xdr:row>0</xdr:row>
      <xdr:rowOff>847725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76200"/>
          <a:ext cx="2676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0</xdr:row>
      <xdr:rowOff>0</xdr:rowOff>
    </xdr:from>
    <xdr:to>
      <xdr:col>4</xdr:col>
      <xdr:colOff>285750</xdr:colOff>
      <xdr:row>0</xdr:row>
      <xdr:rowOff>771525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2676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0</xdr:row>
      <xdr:rowOff>28575</xdr:rowOff>
    </xdr:from>
    <xdr:to>
      <xdr:col>3</xdr:col>
      <xdr:colOff>161925</xdr:colOff>
      <xdr:row>0</xdr:row>
      <xdr:rowOff>800100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8575"/>
          <a:ext cx="2676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haria\Desktop\Planilha%20de%20BDI%20-%20&#211;rg&#227;o%20P&#250;bli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-SERVIÇOS"/>
      <sheetName val="% de BDI "/>
      <sheetName val="Planilha3"/>
      <sheetName val="Plan1"/>
    </sheetNames>
    <sheetDataSet>
      <sheetData sheetId="0">
        <row r="11">
          <cell r="R11" t="str">
            <v>CONSTRUÇÃO DE EDIFÍCIOS</v>
          </cell>
        </row>
      </sheetData>
      <sheetData sheetId="1">
        <row r="4">
          <cell r="A4" t="str">
            <v>CONSTRUÇÃO DE EDIFÍCIOS</v>
          </cell>
        </row>
        <row r="6">
          <cell r="I6">
            <v>0.03</v>
          </cell>
          <cell r="J6">
            <v>0.04</v>
          </cell>
          <cell r="K6">
            <v>0.055</v>
          </cell>
        </row>
        <row r="7">
          <cell r="I7">
            <v>0.008</v>
          </cell>
          <cell r="J7">
            <v>0.008</v>
          </cell>
          <cell r="K7">
            <v>0.01</v>
          </cell>
        </row>
        <row r="8">
          <cell r="I8">
            <v>0.0097</v>
          </cell>
          <cell r="J8">
            <v>0.0127</v>
          </cell>
          <cell r="K8">
            <v>0.0127</v>
          </cell>
        </row>
        <row r="9">
          <cell r="I9">
            <v>0.0059</v>
          </cell>
          <cell r="J9">
            <v>0.0123</v>
          </cell>
          <cell r="K9">
            <v>0.0139</v>
          </cell>
        </row>
        <row r="10">
          <cell r="I10">
            <v>0.0616</v>
          </cell>
          <cell r="J10">
            <v>0.074</v>
          </cell>
          <cell r="K10">
            <v>0.0896</v>
          </cell>
        </row>
        <row r="17">
          <cell r="I17">
            <v>0.2034</v>
          </cell>
          <cell r="J17">
            <v>0.2212</v>
          </cell>
          <cell r="K17">
            <v>0.25</v>
          </cell>
        </row>
        <row r="21">
          <cell r="A21" t="str">
            <v>CONSTRUÇÃO DE RODOVIAS E FERROVIAS</v>
          </cell>
        </row>
        <row r="23">
          <cell r="I23">
            <v>0.038</v>
          </cell>
          <cell r="J23">
            <v>0.0401</v>
          </cell>
          <cell r="K23">
            <v>0.0467</v>
          </cell>
        </row>
        <row r="24">
          <cell r="I24">
            <v>0.0032</v>
          </cell>
          <cell r="J24">
            <v>0.004</v>
          </cell>
          <cell r="K24">
            <v>0.0074</v>
          </cell>
        </row>
        <row r="25">
          <cell r="I25">
            <v>0.005</v>
          </cell>
          <cell r="J25">
            <v>0.0056</v>
          </cell>
          <cell r="K25">
            <v>0.0097</v>
          </cell>
        </row>
        <row r="26">
          <cell r="I26">
            <v>0.0102</v>
          </cell>
          <cell r="J26">
            <v>0.0111</v>
          </cell>
          <cell r="K26">
            <v>0.0121</v>
          </cell>
        </row>
        <row r="27">
          <cell r="I27">
            <v>0.0664</v>
          </cell>
          <cell r="J27">
            <v>0.073</v>
          </cell>
          <cell r="K27">
            <v>0.0869</v>
          </cell>
        </row>
        <row r="34">
          <cell r="I34">
            <v>0.196</v>
          </cell>
          <cell r="J34">
            <v>0.2097</v>
          </cell>
          <cell r="K34">
            <v>0.2423</v>
          </cell>
        </row>
        <row r="38">
          <cell r="A38" t="str">
            <v>CONST. REDES DE ABAST. ÁGUA, COLETA DE ESGOTO E CONST. CORRELATAS</v>
          </cell>
        </row>
        <row r="40">
          <cell r="I40">
            <v>0.0343</v>
          </cell>
          <cell r="J40">
            <v>0.0493</v>
          </cell>
          <cell r="K40">
            <v>0.0671</v>
          </cell>
        </row>
        <row r="41">
          <cell r="I41">
            <v>0.0028</v>
          </cell>
          <cell r="J41">
            <v>0.0049</v>
          </cell>
          <cell r="K41">
            <v>0.0075</v>
          </cell>
        </row>
        <row r="42">
          <cell r="I42">
            <v>0.01</v>
          </cell>
          <cell r="J42">
            <v>0.0139</v>
          </cell>
          <cell r="K42">
            <v>0.0174</v>
          </cell>
        </row>
        <row r="43">
          <cell r="I43">
            <v>0.0094</v>
          </cell>
          <cell r="J43">
            <v>0.0099</v>
          </cell>
          <cell r="K43">
            <v>0.0117</v>
          </cell>
        </row>
        <row r="44">
          <cell r="I44">
            <v>0.0674</v>
          </cell>
          <cell r="J44">
            <v>0.0804</v>
          </cell>
          <cell r="K44">
            <v>0.094</v>
          </cell>
        </row>
        <row r="51">
          <cell r="I51">
            <v>0.2076</v>
          </cell>
          <cell r="J51">
            <v>0.2418</v>
          </cell>
          <cell r="K51">
            <v>0.2644</v>
          </cell>
        </row>
        <row r="55">
          <cell r="A55" t="str">
            <v>CONST. E MANUT. ESTAÇ. E REDES DE DIST. ENERGIA ELÉTRICA</v>
          </cell>
        </row>
        <row r="57">
          <cell r="I57">
            <v>0.0529</v>
          </cell>
          <cell r="J57">
            <v>0.0592</v>
          </cell>
          <cell r="K57">
            <v>0.0793</v>
          </cell>
        </row>
        <row r="58">
          <cell r="I58">
            <v>0.0025</v>
          </cell>
          <cell r="J58">
            <v>0.0051</v>
          </cell>
          <cell r="K58">
            <v>0.0056</v>
          </cell>
        </row>
        <row r="59">
          <cell r="I59">
            <v>0.01</v>
          </cell>
          <cell r="J59">
            <v>0.0148</v>
          </cell>
          <cell r="K59">
            <v>0.0197</v>
          </cell>
        </row>
        <row r="60">
          <cell r="I60">
            <v>0.0101</v>
          </cell>
          <cell r="J60">
            <v>0.0107</v>
          </cell>
          <cell r="K60">
            <v>0.0111</v>
          </cell>
        </row>
        <row r="61">
          <cell r="I61">
            <v>0.08</v>
          </cell>
          <cell r="J61">
            <v>0.0831</v>
          </cell>
          <cell r="K61">
            <v>0.0951</v>
          </cell>
        </row>
        <row r="68">
          <cell r="I68">
            <v>0.24</v>
          </cell>
          <cell r="J68">
            <v>0.2584</v>
          </cell>
          <cell r="K68">
            <v>0.2786</v>
          </cell>
        </row>
        <row r="72">
          <cell r="A72" t="str">
            <v>OBRAS PORTUÁRIAS, MARÍTIMAS E FLUVIAIS</v>
          </cell>
        </row>
        <row r="74">
          <cell r="I74">
            <v>0.04</v>
          </cell>
          <cell r="J74">
            <v>0.0552</v>
          </cell>
          <cell r="K74">
            <v>0.0785</v>
          </cell>
        </row>
        <row r="75">
          <cell r="I75">
            <v>0.0081</v>
          </cell>
          <cell r="J75">
            <v>0.0122</v>
          </cell>
          <cell r="K75">
            <v>0.0199</v>
          </cell>
        </row>
        <row r="76">
          <cell r="I76">
            <v>0.0146</v>
          </cell>
          <cell r="J76">
            <v>0.0232</v>
          </cell>
          <cell r="K76">
            <v>0.0316</v>
          </cell>
        </row>
        <row r="77">
          <cell r="I77">
            <v>0.0094</v>
          </cell>
          <cell r="J77">
            <v>0.0102</v>
          </cell>
          <cell r="K77">
            <v>0.0133</v>
          </cell>
        </row>
        <row r="78">
          <cell r="I78">
            <v>0.0714</v>
          </cell>
          <cell r="J78">
            <v>0.084</v>
          </cell>
          <cell r="K78">
            <v>0.1043</v>
          </cell>
        </row>
        <row r="85">
          <cell r="I85">
            <v>0.228</v>
          </cell>
          <cell r="J85">
            <v>0.2748</v>
          </cell>
          <cell r="K85">
            <v>0.3095</v>
          </cell>
        </row>
      </sheetData>
      <sheetData sheetId="2">
        <row r="4">
          <cell r="C4" t="str">
            <v>DESONERADO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46"/>
  <sheetViews>
    <sheetView showGridLines="0" view="pageBreakPreview" zoomScaleSheetLayoutView="100" zoomScalePageLayoutView="0" workbookViewId="0" topLeftCell="A1">
      <selection activeCell="K3" sqref="K3"/>
    </sheetView>
  </sheetViews>
  <sheetFormatPr defaultColWidth="11.57421875" defaultRowHeight="12" customHeight="1"/>
  <cols>
    <col min="1" max="1" width="5.28125" style="1" bestFit="1" customWidth="1"/>
    <col min="2" max="2" width="6.00390625" style="1" customWidth="1"/>
    <col min="3" max="3" width="6.57421875" style="105" customWidth="1"/>
    <col min="4" max="4" width="43.8515625" style="1" customWidth="1"/>
    <col min="5" max="5" width="6.00390625" style="1" customWidth="1"/>
    <col min="6" max="6" width="7.140625" style="1" customWidth="1"/>
    <col min="7" max="8" width="10.140625" style="1" bestFit="1" customWidth="1"/>
    <col min="9" max="9" width="10.8515625" style="1" bestFit="1" customWidth="1"/>
    <col min="10" max="13" width="3.8515625" style="1" customWidth="1"/>
    <col min="14" max="14" width="7.140625" style="1" customWidth="1"/>
    <col min="15" max="16" width="10.140625" style="1" bestFit="1" customWidth="1"/>
    <col min="17" max="17" width="10.8515625" style="1" bestFit="1" customWidth="1"/>
    <col min="18" max="18" width="8.28125" style="1" customWidth="1"/>
    <col min="19" max="19" width="7.140625" style="1" customWidth="1"/>
    <col min="20" max="21" width="10.140625" style="1" bestFit="1" customWidth="1"/>
    <col min="22" max="22" width="10.8515625" style="1" bestFit="1" customWidth="1"/>
    <col min="23" max="16384" width="11.57421875" style="1" customWidth="1"/>
  </cols>
  <sheetData>
    <row r="1" spans="1:11" ht="63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44.25" customHeight="1">
      <c r="A2" s="321" t="s">
        <v>471</v>
      </c>
      <c r="B2" s="321"/>
      <c r="C2" s="321"/>
      <c r="D2" s="321"/>
      <c r="E2" s="321"/>
      <c r="F2" s="321"/>
      <c r="G2" s="321"/>
      <c r="H2" s="321"/>
      <c r="I2" s="321"/>
      <c r="J2" s="157"/>
      <c r="K2" s="157"/>
    </row>
    <row r="3" spans="1:22" ht="12" customHeight="1">
      <c r="A3" s="156" t="s">
        <v>472</v>
      </c>
      <c r="B3" s="156"/>
      <c r="C3" s="156"/>
      <c r="D3" s="156"/>
      <c r="E3" s="156"/>
      <c r="F3" s="156"/>
      <c r="G3" s="156"/>
      <c r="H3" s="156"/>
      <c r="I3" s="156"/>
      <c r="J3" s="24"/>
      <c r="K3" s="25"/>
      <c r="N3" s="156"/>
      <c r="O3" s="156"/>
      <c r="P3" s="156"/>
      <c r="Q3" s="156"/>
      <c r="S3" s="156"/>
      <c r="T3" s="156"/>
      <c r="U3" s="156"/>
      <c r="V3" s="156"/>
    </row>
    <row r="4" spans="1:22" ht="12" customHeight="1">
      <c r="A4" s="156" t="s">
        <v>473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N4" s="156"/>
      <c r="O4" s="156"/>
      <c r="P4" s="156"/>
      <c r="Q4" s="156"/>
      <c r="S4" s="156"/>
      <c r="T4" s="156"/>
      <c r="U4" s="156"/>
      <c r="V4" s="156"/>
    </row>
    <row r="5" spans="1:22" ht="12" customHeight="1">
      <c r="A5" s="144" t="s">
        <v>109</v>
      </c>
      <c r="B5" s="144"/>
      <c r="C5" s="144" t="s">
        <v>194</v>
      </c>
      <c r="D5" s="144"/>
      <c r="E5" s="144"/>
      <c r="F5" s="144"/>
      <c r="G5" s="144"/>
      <c r="H5" s="26"/>
      <c r="I5" s="27"/>
      <c r="J5" s="28"/>
      <c r="K5" s="21"/>
      <c r="N5" s="144"/>
      <c r="O5" s="144"/>
      <c r="P5" s="26"/>
      <c r="Q5" s="27"/>
      <c r="S5" s="144"/>
      <c r="T5" s="144"/>
      <c r="U5" s="26"/>
      <c r="V5" s="27"/>
    </row>
    <row r="6" spans="1:22" ht="12" customHeight="1">
      <c r="A6" s="156" t="s">
        <v>195</v>
      </c>
      <c r="B6" s="156"/>
      <c r="C6" s="156"/>
      <c r="D6" s="156"/>
      <c r="E6" s="156"/>
      <c r="F6" s="156"/>
      <c r="G6" s="156"/>
      <c r="H6" s="156" t="s">
        <v>469</v>
      </c>
      <c r="I6" s="156"/>
      <c r="J6" s="156"/>
      <c r="K6" s="156"/>
      <c r="N6" s="156"/>
      <c r="O6" s="156"/>
      <c r="P6" s="156" t="s">
        <v>469</v>
      </c>
      <c r="Q6" s="156"/>
      <c r="S6" s="156"/>
      <c r="T6" s="156"/>
      <c r="U6" s="156"/>
      <c r="V6" s="156"/>
    </row>
    <row r="7" spans="1:22" ht="6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N7" s="156"/>
      <c r="O7" s="156"/>
      <c r="P7" s="156"/>
      <c r="Q7" s="156"/>
      <c r="S7" s="156"/>
      <c r="T7" s="156"/>
      <c r="U7" s="156"/>
      <c r="V7" s="156"/>
    </row>
    <row r="8" spans="1:11" s="172" customFormat="1" ht="16.5" customHeight="1">
      <c r="A8" s="262" t="s">
        <v>470</v>
      </c>
      <c r="B8" s="262"/>
      <c r="C8" s="262"/>
      <c r="D8" s="262"/>
      <c r="E8" s="262"/>
      <c r="F8" s="262"/>
      <c r="G8" s="262"/>
      <c r="H8" s="262"/>
      <c r="I8" s="262"/>
      <c r="J8" s="170"/>
      <c r="K8" s="171"/>
    </row>
    <row r="9" spans="1:22" s="174" customFormat="1" ht="12.75" customHeight="1">
      <c r="A9" s="263" t="s">
        <v>28</v>
      </c>
      <c r="B9" s="263" t="s">
        <v>38</v>
      </c>
      <c r="C9" s="320" t="s">
        <v>33</v>
      </c>
      <c r="D9" s="263" t="s">
        <v>34</v>
      </c>
      <c r="E9" s="263" t="s">
        <v>29</v>
      </c>
      <c r="F9" s="263" t="s">
        <v>30</v>
      </c>
      <c r="G9" s="262" t="s">
        <v>31</v>
      </c>
      <c r="H9" s="262" t="s">
        <v>187</v>
      </c>
      <c r="I9" s="263" t="s">
        <v>25</v>
      </c>
      <c r="J9" s="237" t="s">
        <v>32</v>
      </c>
      <c r="K9" s="173"/>
      <c r="N9" s="263" t="s">
        <v>30</v>
      </c>
      <c r="O9" s="262" t="s">
        <v>31</v>
      </c>
      <c r="P9" s="262" t="s">
        <v>187</v>
      </c>
      <c r="Q9" s="263" t="s">
        <v>25</v>
      </c>
      <c r="S9" s="263" t="s">
        <v>30</v>
      </c>
      <c r="T9" s="262" t="s">
        <v>31</v>
      </c>
      <c r="U9" s="262" t="s">
        <v>187</v>
      </c>
      <c r="V9" s="263" t="s">
        <v>25</v>
      </c>
    </row>
    <row r="10" spans="1:22" s="174" customFormat="1" ht="11.25" customHeight="1">
      <c r="A10" s="263"/>
      <c r="B10" s="263"/>
      <c r="C10" s="320"/>
      <c r="D10" s="263"/>
      <c r="E10" s="263"/>
      <c r="F10" s="263"/>
      <c r="G10" s="262"/>
      <c r="H10" s="262"/>
      <c r="I10" s="263"/>
      <c r="J10" s="238">
        <v>1.25</v>
      </c>
      <c r="K10" s="174" t="s">
        <v>36</v>
      </c>
      <c r="N10" s="263"/>
      <c r="O10" s="262"/>
      <c r="P10" s="262"/>
      <c r="Q10" s="263"/>
      <c r="S10" s="263"/>
      <c r="T10" s="262"/>
      <c r="U10" s="262"/>
      <c r="V10" s="263"/>
    </row>
    <row r="11" spans="1:22" s="175" customFormat="1" ht="13.5">
      <c r="A11" s="177">
        <v>1</v>
      </c>
      <c r="B11" s="177"/>
      <c r="C11" s="178"/>
      <c r="D11" s="179" t="s">
        <v>27</v>
      </c>
      <c r="E11" s="179"/>
      <c r="F11" s="179"/>
      <c r="G11" s="180"/>
      <c r="H11" s="180"/>
      <c r="I11" s="181">
        <f>SUM(I12:I15)</f>
        <v>26285.76</v>
      </c>
      <c r="K11" s="182">
        <v>445</v>
      </c>
      <c r="L11" s="175">
        <v>445</v>
      </c>
      <c r="N11" s="179"/>
      <c r="O11" s="180"/>
      <c r="P11" s="180"/>
      <c r="Q11" s="181">
        <f>SUM(Q12:Q15)</f>
        <v>26378.75</v>
      </c>
      <c r="S11" s="179"/>
      <c r="T11" s="180">
        <f>O11-G11</f>
        <v>0</v>
      </c>
      <c r="U11" s="180">
        <f aca="true" t="shared" si="0" ref="U11:U74">P11-H11</f>
        <v>0</v>
      </c>
      <c r="V11" s="181">
        <f aca="true" t="shared" si="1" ref="V11:V74">Q11-I11</f>
        <v>92.9900000000016</v>
      </c>
    </row>
    <row r="12" spans="1:22" s="3" customFormat="1" ht="27">
      <c r="A12" s="13" t="s">
        <v>1</v>
      </c>
      <c r="B12" s="13" t="s">
        <v>107</v>
      </c>
      <c r="C12" s="158" t="s">
        <v>108</v>
      </c>
      <c r="D12" s="10" t="s">
        <v>196</v>
      </c>
      <c r="E12" s="11" t="s">
        <v>200</v>
      </c>
      <c r="F12" s="15">
        <v>6</v>
      </c>
      <c r="G12" s="102">
        <f>COMPOSIÇÕES!G21</f>
        <v>332.9</v>
      </c>
      <c r="H12" s="159">
        <f>ROUND(G12*$J$10,2)</f>
        <v>416.13</v>
      </c>
      <c r="I12" s="159">
        <f>ROUND(F12*H12,2)</f>
        <v>2496.78</v>
      </c>
      <c r="N12" s="15">
        <v>6</v>
      </c>
      <c r="O12" s="102">
        <v>334.39</v>
      </c>
      <c r="P12" s="159">
        <f>ROUND(O12*$J$10,2)</f>
        <v>417.99</v>
      </c>
      <c r="Q12" s="159">
        <f>ROUND(N12*P12,2)</f>
        <v>2507.94</v>
      </c>
      <c r="S12" s="15"/>
      <c r="T12" s="102">
        <f>O12-G12</f>
        <v>1.490000000000009</v>
      </c>
      <c r="U12" s="102">
        <f t="shared" si="0"/>
        <v>1.8600000000000136</v>
      </c>
      <c r="V12" s="102">
        <f t="shared" si="1"/>
        <v>11.159999999999854</v>
      </c>
    </row>
    <row r="13" spans="1:22" s="152" customFormat="1" ht="13.5">
      <c r="A13" s="13" t="s">
        <v>206</v>
      </c>
      <c r="B13" s="13" t="s">
        <v>107</v>
      </c>
      <c r="C13" s="158" t="s">
        <v>198</v>
      </c>
      <c r="D13" s="154" t="s">
        <v>199</v>
      </c>
      <c r="E13" s="155" t="s">
        <v>200</v>
      </c>
      <c r="F13" s="15">
        <v>182.29626576746585</v>
      </c>
      <c r="G13" s="102">
        <f>COMPOSIÇÕES!G37</f>
        <v>35.870000000000005</v>
      </c>
      <c r="H13" s="159">
        <f>ROUND(G13*$J$10,2)</f>
        <v>44.84</v>
      </c>
      <c r="I13" s="159">
        <f>ROUND(F13*H13,2)</f>
        <v>8174.16</v>
      </c>
      <c r="N13" s="15">
        <v>182.29626576746585</v>
      </c>
      <c r="O13" s="102">
        <v>35.98</v>
      </c>
      <c r="P13" s="159">
        <f>ROUND(O13*$J$10,2)</f>
        <v>44.98</v>
      </c>
      <c r="Q13" s="159">
        <f>ROUND(N13*P13,2)</f>
        <v>8199.69</v>
      </c>
      <c r="S13" s="15"/>
      <c r="T13" s="102">
        <f aca="true" t="shared" si="2" ref="T13:T76">O13-G13</f>
        <v>0.10999999999999233</v>
      </c>
      <c r="U13" s="159">
        <f t="shared" si="0"/>
        <v>0.13999999999999346</v>
      </c>
      <c r="V13" s="159">
        <f t="shared" si="1"/>
        <v>25.530000000000655</v>
      </c>
    </row>
    <row r="14" spans="1:22" s="152" customFormat="1" ht="40.5">
      <c r="A14" s="13" t="s">
        <v>207</v>
      </c>
      <c r="B14" s="13" t="s">
        <v>106</v>
      </c>
      <c r="C14" s="158" t="s">
        <v>201</v>
      </c>
      <c r="D14" s="154" t="s">
        <v>202</v>
      </c>
      <c r="E14" s="155" t="s">
        <v>200</v>
      </c>
      <c r="F14" s="15">
        <v>12</v>
      </c>
      <c r="G14" s="102">
        <f>COMPOSIÇÕES!G88</f>
        <v>596.43</v>
      </c>
      <c r="H14" s="159">
        <f>ROUND(G14*$J$10,2)</f>
        <v>745.54</v>
      </c>
      <c r="I14" s="159">
        <f>ROUND(F14*H14,2)</f>
        <v>8946.48</v>
      </c>
      <c r="N14" s="15">
        <v>12</v>
      </c>
      <c r="O14" s="102">
        <v>599.21</v>
      </c>
      <c r="P14" s="159">
        <f>ROUND(O14*$J$10,2)</f>
        <v>749.01</v>
      </c>
      <c r="Q14" s="159">
        <f>ROUND(N14*P14,2)</f>
        <v>8988.12</v>
      </c>
      <c r="S14" s="15"/>
      <c r="T14" s="102">
        <f t="shared" si="2"/>
        <v>2.7800000000000864</v>
      </c>
      <c r="U14" s="159">
        <f t="shared" si="0"/>
        <v>3.4700000000000273</v>
      </c>
      <c r="V14" s="159">
        <f t="shared" si="1"/>
        <v>41.64000000000124</v>
      </c>
    </row>
    <row r="15" spans="1:22" s="152" customFormat="1" ht="40.5">
      <c r="A15" s="13" t="s">
        <v>208</v>
      </c>
      <c r="B15" s="13" t="s">
        <v>106</v>
      </c>
      <c r="C15" s="158" t="s">
        <v>203</v>
      </c>
      <c r="D15" s="154" t="s">
        <v>204</v>
      </c>
      <c r="E15" s="155" t="s">
        <v>205</v>
      </c>
      <c r="F15" s="15">
        <v>104.7</v>
      </c>
      <c r="G15" s="102">
        <f>COMPOSIÇÕES!G107</f>
        <v>50.95</v>
      </c>
      <c r="H15" s="159">
        <f>ROUND(G15*$J$10,2)</f>
        <v>63.69</v>
      </c>
      <c r="I15" s="159">
        <f>ROUND(F15*H15,2)</f>
        <v>6668.34</v>
      </c>
      <c r="J15" s="152">
        <f>F13/F15</f>
        <v>1.7411295679796166</v>
      </c>
      <c r="N15" s="15">
        <v>104.7</v>
      </c>
      <c r="O15" s="102">
        <v>51.06</v>
      </c>
      <c r="P15" s="159">
        <f>ROUND(O15*$J$10,2)</f>
        <v>63.83</v>
      </c>
      <c r="Q15" s="159">
        <f>ROUND(N15*P15,2)</f>
        <v>6683</v>
      </c>
      <c r="S15" s="15"/>
      <c r="T15" s="102">
        <f t="shared" si="2"/>
        <v>0.10999999999999943</v>
      </c>
      <c r="U15" s="159">
        <f t="shared" si="0"/>
        <v>0.14000000000000057</v>
      </c>
      <c r="V15" s="159">
        <f t="shared" si="1"/>
        <v>14.659999999999854</v>
      </c>
    </row>
    <row r="16" spans="1:22" s="175" customFormat="1" ht="13.5">
      <c r="A16" s="177">
        <v>2</v>
      </c>
      <c r="B16" s="177"/>
      <c r="C16" s="178"/>
      <c r="D16" s="179" t="s">
        <v>188</v>
      </c>
      <c r="E16" s="179"/>
      <c r="F16" s="179"/>
      <c r="G16" s="180"/>
      <c r="H16" s="180"/>
      <c r="I16" s="181">
        <f>SUM(I17:I19)</f>
        <v>5825.21</v>
      </c>
      <c r="K16" s="182"/>
      <c r="N16" s="179"/>
      <c r="O16" s="180"/>
      <c r="P16" s="180"/>
      <c r="Q16" s="181">
        <f>SUM(Q17:Q19)</f>
        <v>5845.1</v>
      </c>
      <c r="S16" s="179"/>
      <c r="T16" s="180">
        <f t="shared" si="2"/>
        <v>0</v>
      </c>
      <c r="U16" s="180">
        <f t="shared" si="0"/>
        <v>0</v>
      </c>
      <c r="V16" s="181">
        <f t="shared" si="1"/>
        <v>19.890000000000327</v>
      </c>
    </row>
    <row r="17" spans="1:22" s="3" customFormat="1" ht="40.5">
      <c r="A17" s="13" t="s">
        <v>2</v>
      </c>
      <c r="B17" s="13" t="s">
        <v>107</v>
      </c>
      <c r="C17" s="158" t="s">
        <v>209</v>
      </c>
      <c r="D17" s="10" t="s">
        <v>210</v>
      </c>
      <c r="E17" s="11" t="s">
        <v>211</v>
      </c>
      <c r="F17" s="15">
        <v>6</v>
      </c>
      <c r="G17" s="102">
        <f>COMPOSIÇÕES!G118</f>
        <v>75.04</v>
      </c>
      <c r="H17" s="159">
        <f>ROUND(G17*$J$10,2)</f>
        <v>93.8</v>
      </c>
      <c r="I17" s="159">
        <f>ROUND(F17*H17,2)</f>
        <v>562.8</v>
      </c>
      <c r="N17" s="15">
        <v>6</v>
      </c>
      <c r="O17" s="102">
        <v>75.21</v>
      </c>
      <c r="P17" s="159">
        <f>ROUND(O17*$J$10,2)</f>
        <v>94.01</v>
      </c>
      <c r="Q17" s="159">
        <f>ROUND(N17*P17,2)</f>
        <v>564.06</v>
      </c>
      <c r="S17" s="15"/>
      <c r="T17" s="102">
        <f t="shared" si="2"/>
        <v>0.1699999999999875</v>
      </c>
      <c r="U17" s="159">
        <f t="shared" si="0"/>
        <v>0.21000000000000796</v>
      </c>
      <c r="V17" s="159">
        <f t="shared" si="1"/>
        <v>1.259999999999991</v>
      </c>
    </row>
    <row r="18" spans="1:22" s="3" customFormat="1" ht="27">
      <c r="A18" s="13" t="s">
        <v>26</v>
      </c>
      <c r="B18" s="13" t="s">
        <v>107</v>
      </c>
      <c r="C18" s="158" t="s">
        <v>212</v>
      </c>
      <c r="D18" s="10" t="s">
        <v>213</v>
      </c>
      <c r="E18" s="11" t="s">
        <v>200</v>
      </c>
      <c r="F18" s="15">
        <v>102.2</v>
      </c>
      <c r="G18" s="102">
        <f>COMPOSIÇÕES!G128</f>
        <v>8.45</v>
      </c>
      <c r="H18" s="159">
        <f>ROUND(G18*$J$10,2)</f>
        <v>10.56</v>
      </c>
      <c r="I18" s="159">
        <f>ROUND(F18*H18,2)</f>
        <v>1079.23</v>
      </c>
      <c r="N18" s="15">
        <v>102.2</v>
      </c>
      <c r="O18" s="102">
        <v>8.46</v>
      </c>
      <c r="P18" s="159">
        <f>ROUND(O18*$J$10,2)</f>
        <v>10.58</v>
      </c>
      <c r="Q18" s="159">
        <f>ROUND(N18*P18,2)</f>
        <v>1081.28</v>
      </c>
      <c r="S18" s="15"/>
      <c r="T18" s="102">
        <f t="shared" si="2"/>
        <v>0.010000000000001563</v>
      </c>
      <c r="U18" s="159">
        <f t="shared" si="0"/>
        <v>0.019999999999999574</v>
      </c>
      <c r="V18" s="159">
        <f t="shared" si="1"/>
        <v>2.0499999999999545</v>
      </c>
    </row>
    <row r="19" spans="1:22" s="3" customFormat="1" ht="27">
      <c r="A19" s="13" t="s">
        <v>24</v>
      </c>
      <c r="B19" s="13" t="s">
        <v>107</v>
      </c>
      <c r="C19" s="158" t="s">
        <v>214</v>
      </c>
      <c r="D19" s="10" t="s">
        <v>215</v>
      </c>
      <c r="E19" s="11" t="s">
        <v>216</v>
      </c>
      <c r="F19" s="15">
        <v>138.15</v>
      </c>
      <c r="G19" s="102">
        <f>COMPOSIÇÕES!G139</f>
        <v>24.22</v>
      </c>
      <c r="H19" s="159">
        <f>ROUND(G19*$J$10,2)</f>
        <v>30.28</v>
      </c>
      <c r="I19" s="159">
        <f>ROUND(F19*H19,2)</f>
        <v>4183.18</v>
      </c>
      <c r="N19" s="15">
        <v>138.15</v>
      </c>
      <c r="O19" s="102">
        <v>24.32</v>
      </c>
      <c r="P19" s="159">
        <f>ROUND(O19*$J$10,2)</f>
        <v>30.4</v>
      </c>
      <c r="Q19" s="159">
        <f>ROUND(N19*P19,2)</f>
        <v>4199.76</v>
      </c>
      <c r="S19" s="15"/>
      <c r="T19" s="102">
        <f t="shared" si="2"/>
        <v>0.10000000000000142</v>
      </c>
      <c r="U19" s="159">
        <f t="shared" si="0"/>
        <v>0.11999999999999744</v>
      </c>
      <c r="V19" s="159">
        <f t="shared" si="1"/>
        <v>16.579999999999927</v>
      </c>
    </row>
    <row r="20" spans="1:22" s="175" customFormat="1" ht="13.5">
      <c r="A20" s="177">
        <v>3</v>
      </c>
      <c r="B20" s="177"/>
      <c r="C20" s="178"/>
      <c r="D20" s="179" t="s">
        <v>219</v>
      </c>
      <c r="E20" s="179"/>
      <c r="F20" s="179"/>
      <c r="G20" s="180"/>
      <c r="H20" s="180"/>
      <c r="I20" s="181">
        <f>SUM(I21:I22)</f>
        <v>1081.81</v>
      </c>
      <c r="K20" s="182"/>
      <c r="N20" s="179"/>
      <c r="O20" s="180"/>
      <c r="P20" s="180"/>
      <c r="Q20" s="181">
        <f>SUM(Q21:Q22)</f>
        <v>1084.35</v>
      </c>
      <c r="S20" s="179"/>
      <c r="T20" s="180">
        <f t="shared" si="2"/>
        <v>0</v>
      </c>
      <c r="U20" s="180">
        <f t="shared" si="0"/>
        <v>0</v>
      </c>
      <c r="V20" s="181">
        <f t="shared" si="1"/>
        <v>2.5399999999999636</v>
      </c>
    </row>
    <row r="21" spans="1:22" s="3" customFormat="1" ht="27">
      <c r="A21" s="13" t="s">
        <v>3</v>
      </c>
      <c r="B21" s="13" t="s">
        <v>106</v>
      </c>
      <c r="C21" s="158">
        <v>93358</v>
      </c>
      <c r="D21" s="10" t="s">
        <v>217</v>
      </c>
      <c r="E21" s="11" t="s">
        <v>216</v>
      </c>
      <c r="F21" s="15">
        <v>9.7</v>
      </c>
      <c r="G21" s="102">
        <f>COMPOSIÇÕES!G148</f>
        <v>74.21</v>
      </c>
      <c r="H21" s="159">
        <f>ROUND(G21*$J$10,2)</f>
        <v>92.76</v>
      </c>
      <c r="I21" s="159">
        <f>ROUND(F21*H21,2)</f>
        <v>899.77</v>
      </c>
      <c r="N21" s="15">
        <v>9.7</v>
      </c>
      <c r="O21" s="102">
        <v>74.37</v>
      </c>
      <c r="P21" s="159">
        <f>ROUND(O21*$J$10,2)</f>
        <v>92.96</v>
      </c>
      <c r="Q21" s="159">
        <f>ROUND(N21*P21,2)</f>
        <v>901.71</v>
      </c>
      <c r="S21" s="15"/>
      <c r="T21" s="102">
        <f t="shared" si="2"/>
        <v>0.1600000000000108</v>
      </c>
      <c r="U21" s="159">
        <f t="shared" si="0"/>
        <v>0.19999999999998863</v>
      </c>
      <c r="V21" s="159">
        <f t="shared" si="1"/>
        <v>1.9400000000000546</v>
      </c>
    </row>
    <row r="22" spans="1:22" s="3" customFormat="1" ht="27">
      <c r="A22" s="13" t="s">
        <v>14</v>
      </c>
      <c r="B22" s="13" t="s">
        <v>106</v>
      </c>
      <c r="C22" s="158">
        <v>93382</v>
      </c>
      <c r="D22" s="10" t="s">
        <v>218</v>
      </c>
      <c r="E22" s="11" t="s">
        <v>216</v>
      </c>
      <c r="F22" s="15">
        <v>5.03</v>
      </c>
      <c r="G22" s="102">
        <f>COMPOSIÇÕES!G160</f>
        <v>28.950000000000003</v>
      </c>
      <c r="H22" s="159">
        <f>ROUND(G22*$J$10,2)</f>
        <v>36.19</v>
      </c>
      <c r="I22" s="159">
        <f>ROUND(F22*H22,2)</f>
        <v>182.04</v>
      </c>
      <c r="N22" s="15">
        <v>5.03</v>
      </c>
      <c r="O22" s="102">
        <v>29.05</v>
      </c>
      <c r="P22" s="159">
        <f>ROUND(O22*$J$10,2)</f>
        <v>36.31</v>
      </c>
      <c r="Q22" s="159">
        <f>ROUND(N22*P22,2)</f>
        <v>182.64</v>
      </c>
      <c r="S22" s="15"/>
      <c r="T22" s="102">
        <f t="shared" si="2"/>
        <v>0.09999999999999787</v>
      </c>
      <c r="U22" s="159">
        <f t="shared" si="0"/>
        <v>0.12000000000000455</v>
      </c>
      <c r="V22" s="159">
        <f t="shared" si="1"/>
        <v>0.5999999999999943</v>
      </c>
    </row>
    <row r="23" spans="1:22" s="175" customFormat="1" ht="13.5">
      <c r="A23" s="177">
        <v>4</v>
      </c>
      <c r="B23" s="177"/>
      <c r="C23" s="178"/>
      <c r="D23" s="183" t="s">
        <v>224</v>
      </c>
      <c r="E23" s="179"/>
      <c r="F23" s="179"/>
      <c r="G23" s="180"/>
      <c r="H23" s="180"/>
      <c r="I23" s="181">
        <f>SUM(I24:I25)</f>
        <v>19442.11</v>
      </c>
      <c r="K23" s="182"/>
      <c r="N23" s="179"/>
      <c r="O23" s="180"/>
      <c r="P23" s="180"/>
      <c r="Q23" s="181">
        <f>SUM(Q24:Q25)</f>
        <v>19538.23</v>
      </c>
      <c r="S23" s="179"/>
      <c r="T23" s="180">
        <f t="shared" si="2"/>
        <v>0</v>
      </c>
      <c r="U23" s="180">
        <f t="shared" si="0"/>
        <v>0</v>
      </c>
      <c r="V23" s="181">
        <f t="shared" si="1"/>
        <v>96.11999999999898</v>
      </c>
    </row>
    <row r="24" spans="1:22" s="3" customFormat="1" ht="40.5">
      <c r="A24" s="13" t="s">
        <v>192</v>
      </c>
      <c r="B24" s="13" t="s">
        <v>106</v>
      </c>
      <c r="C24" s="158" t="s">
        <v>220</v>
      </c>
      <c r="D24" s="146" t="s">
        <v>221</v>
      </c>
      <c r="E24" s="13" t="s">
        <v>216</v>
      </c>
      <c r="F24" s="15">
        <v>0.34</v>
      </c>
      <c r="G24" s="102">
        <f>COMPOSIÇÕES!G175</f>
        <v>376.81</v>
      </c>
      <c r="H24" s="159">
        <f>ROUND(G24*$J$10,2)</f>
        <v>471.01</v>
      </c>
      <c r="I24" s="159">
        <f>ROUND(F24*H24,2)</f>
        <v>160.14</v>
      </c>
      <c r="N24" s="15">
        <v>0.34</v>
      </c>
      <c r="O24" s="102">
        <v>377.54</v>
      </c>
      <c r="P24" s="159">
        <f>ROUND(O24*$J$10,2)</f>
        <v>471.93</v>
      </c>
      <c r="Q24" s="159">
        <f>ROUND(N24*P24,2)</f>
        <v>160.46</v>
      </c>
      <c r="S24" s="15"/>
      <c r="T24" s="102">
        <f t="shared" si="2"/>
        <v>0.7300000000000182</v>
      </c>
      <c r="U24" s="159">
        <f t="shared" si="0"/>
        <v>0.9200000000000159</v>
      </c>
      <c r="V24" s="159">
        <f t="shared" si="1"/>
        <v>0.3200000000000216</v>
      </c>
    </row>
    <row r="25" spans="1:22" s="3" customFormat="1" ht="54">
      <c r="A25" s="13" t="s">
        <v>193</v>
      </c>
      <c r="B25" s="13" t="s">
        <v>106</v>
      </c>
      <c r="C25" s="158" t="s">
        <v>222</v>
      </c>
      <c r="D25" s="147" t="s">
        <v>223</v>
      </c>
      <c r="E25" s="13" t="s">
        <v>216</v>
      </c>
      <c r="F25" s="15">
        <v>4.68</v>
      </c>
      <c r="G25" s="102">
        <f>COMPOSIÇÕES!G207</f>
        <v>3296.0599999999995</v>
      </c>
      <c r="H25" s="159">
        <f>ROUND(G25*$J$10,2)</f>
        <v>4120.08</v>
      </c>
      <c r="I25" s="159">
        <f>ROUND(F25*H25,2)</f>
        <v>19281.97</v>
      </c>
      <c r="N25" s="15">
        <v>4.68</v>
      </c>
      <c r="O25" s="102">
        <v>3312.44</v>
      </c>
      <c r="P25" s="159">
        <f>ROUND(O25*$J$10,2)</f>
        <v>4140.55</v>
      </c>
      <c r="Q25" s="159">
        <f>ROUND(N25*P25,2)</f>
        <v>19377.77</v>
      </c>
      <c r="S25" s="15"/>
      <c r="T25" s="102">
        <f t="shared" si="2"/>
        <v>16.380000000000564</v>
      </c>
      <c r="U25" s="159">
        <f t="shared" si="0"/>
        <v>20.470000000000255</v>
      </c>
      <c r="V25" s="159">
        <f t="shared" si="1"/>
        <v>95.79999999999927</v>
      </c>
    </row>
    <row r="26" spans="1:22" s="175" customFormat="1" ht="13.5">
      <c r="A26" s="177">
        <v>5</v>
      </c>
      <c r="B26" s="177"/>
      <c r="C26" s="178"/>
      <c r="D26" s="183" t="s">
        <v>226</v>
      </c>
      <c r="E26" s="179"/>
      <c r="F26" s="179"/>
      <c r="G26" s="180"/>
      <c r="H26" s="180"/>
      <c r="I26" s="181">
        <f>SUM(I28:I33)</f>
        <v>76164.53</v>
      </c>
      <c r="K26" s="182"/>
      <c r="N26" s="179"/>
      <c r="O26" s="180"/>
      <c r="P26" s="180"/>
      <c r="Q26" s="181">
        <f>SUM(Q28:Q33)</f>
        <v>76542.26999999999</v>
      </c>
      <c r="S26" s="179"/>
      <c r="T26" s="180">
        <f t="shared" si="2"/>
        <v>0</v>
      </c>
      <c r="U26" s="180">
        <f t="shared" si="0"/>
        <v>0</v>
      </c>
      <c r="V26" s="181">
        <f t="shared" si="1"/>
        <v>377.7399999999907</v>
      </c>
    </row>
    <row r="27" spans="1:22" s="152" customFormat="1" ht="13.5">
      <c r="A27" s="149" t="s">
        <v>4</v>
      </c>
      <c r="B27" s="149"/>
      <c r="C27" s="160"/>
      <c r="D27" s="161" t="s">
        <v>227</v>
      </c>
      <c r="E27" s="162"/>
      <c r="F27" s="162"/>
      <c r="G27" s="151"/>
      <c r="H27" s="151"/>
      <c r="I27" s="163"/>
      <c r="K27" s="153"/>
      <c r="N27" s="162"/>
      <c r="O27" s="151"/>
      <c r="P27" s="151"/>
      <c r="Q27" s="163"/>
      <c r="S27" s="162"/>
      <c r="T27" s="151">
        <f t="shared" si="2"/>
        <v>0</v>
      </c>
      <c r="U27" s="151">
        <f t="shared" si="0"/>
        <v>0</v>
      </c>
      <c r="V27" s="163">
        <f t="shared" si="1"/>
        <v>0</v>
      </c>
    </row>
    <row r="28" spans="1:22" s="3" customFormat="1" ht="54">
      <c r="A28" s="13" t="s">
        <v>225</v>
      </c>
      <c r="B28" s="13" t="s">
        <v>106</v>
      </c>
      <c r="C28" s="158" t="s">
        <v>222</v>
      </c>
      <c r="D28" s="146" t="s">
        <v>223</v>
      </c>
      <c r="E28" s="13" t="s">
        <v>216</v>
      </c>
      <c r="F28" s="15">
        <v>3.76</v>
      </c>
      <c r="G28" s="102">
        <f>COMPOSIÇÕES!G239</f>
        <v>3296.0599999999995</v>
      </c>
      <c r="H28" s="159">
        <f>ROUND(G28*$J$10,2)</f>
        <v>4120.08</v>
      </c>
      <c r="I28" s="159">
        <f>ROUND(F28*H28,2)</f>
        <v>15491.5</v>
      </c>
      <c r="N28" s="15">
        <v>3.76</v>
      </c>
      <c r="O28" s="102">
        <v>3312.44</v>
      </c>
      <c r="P28" s="159">
        <f>ROUND(O28*$J$10,2)</f>
        <v>4140.55</v>
      </c>
      <c r="Q28" s="159">
        <f>ROUND(N28*P28,2)</f>
        <v>15568.47</v>
      </c>
      <c r="S28" s="15"/>
      <c r="T28" s="102">
        <f t="shared" si="2"/>
        <v>16.380000000000564</v>
      </c>
      <c r="U28" s="159">
        <f t="shared" si="0"/>
        <v>20.470000000000255</v>
      </c>
      <c r="V28" s="159">
        <f t="shared" si="1"/>
        <v>76.96999999999935</v>
      </c>
    </row>
    <row r="29" spans="1:22" s="152" customFormat="1" ht="13.5">
      <c r="A29" s="149" t="s">
        <v>17</v>
      </c>
      <c r="B29" s="149"/>
      <c r="C29" s="160"/>
      <c r="D29" s="161" t="s">
        <v>224</v>
      </c>
      <c r="E29" s="162"/>
      <c r="F29" s="162"/>
      <c r="G29" s="151"/>
      <c r="H29" s="151"/>
      <c r="I29" s="163"/>
      <c r="K29" s="153"/>
      <c r="N29" s="162"/>
      <c r="O29" s="151"/>
      <c r="P29" s="151"/>
      <c r="Q29" s="163"/>
      <c r="S29" s="162"/>
      <c r="T29" s="151">
        <f t="shared" si="2"/>
        <v>0</v>
      </c>
      <c r="U29" s="151">
        <f t="shared" si="0"/>
        <v>0</v>
      </c>
      <c r="V29" s="163">
        <f t="shared" si="1"/>
        <v>0</v>
      </c>
    </row>
    <row r="30" spans="1:22" s="3" customFormat="1" ht="54">
      <c r="A30" s="13" t="s">
        <v>228</v>
      </c>
      <c r="B30" s="13" t="s">
        <v>106</v>
      </c>
      <c r="C30" s="158" t="s">
        <v>222</v>
      </c>
      <c r="D30" s="147" t="s">
        <v>223</v>
      </c>
      <c r="E30" s="13" t="s">
        <v>216</v>
      </c>
      <c r="F30" s="15">
        <v>0.82</v>
      </c>
      <c r="G30" s="102">
        <f>COMPOSIÇÕES!G271</f>
        <v>3296.0599999999995</v>
      </c>
      <c r="H30" s="159">
        <f>ROUND(G30*$J$10,2)</f>
        <v>4120.08</v>
      </c>
      <c r="I30" s="159">
        <f>ROUND(F30*H30,2)</f>
        <v>3378.47</v>
      </c>
      <c r="N30" s="15">
        <v>0.82</v>
      </c>
      <c r="O30" s="102">
        <v>3312.44</v>
      </c>
      <c r="P30" s="159">
        <f>ROUND(O30*$J$10,2)</f>
        <v>4140.55</v>
      </c>
      <c r="Q30" s="159">
        <f>ROUND(N30*P30,2)</f>
        <v>3395.25</v>
      </c>
      <c r="S30" s="15"/>
      <c r="T30" s="102">
        <f t="shared" si="2"/>
        <v>16.380000000000564</v>
      </c>
      <c r="U30" s="159">
        <f t="shared" si="0"/>
        <v>20.470000000000255</v>
      </c>
      <c r="V30" s="159">
        <f t="shared" si="1"/>
        <v>16.7800000000002</v>
      </c>
    </row>
    <row r="31" spans="1:22" s="152" customFormat="1" ht="13.5">
      <c r="A31" s="149" t="s">
        <v>18</v>
      </c>
      <c r="B31" s="149"/>
      <c r="C31" s="160"/>
      <c r="D31" s="161" t="s">
        <v>229</v>
      </c>
      <c r="E31" s="162"/>
      <c r="F31" s="162"/>
      <c r="G31" s="151"/>
      <c r="H31" s="151"/>
      <c r="I31" s="163"/>
      <c r="K31" s="153"/>
      <c r="N31" s="162"/>
      <c r="O31" s="151"/>
      <c r="P31" s="151"/>
      <c r="Q31" s="163"/>
      <c r="S31" s="162"/>
      <c r="T31" s="151">
        <f t="shared" si="2"/>
        <v>0</v>
      </c>
      <c r="U31" s="151">
        <f t="shared" si="0"/>
        <v>0</v>
      </c>
      <c r="V31" s="163">
        <f t="shared" si="1"/>
        <v>0</v>
      </c>
    </row>
    <row r="32" spans="1:22" s="3" customFormat="1" ht="54">
      <c r="A32" s="13" t="s">
        <v>232</v>
      </c>
      <c r="B32" s="13" t="s">
        <v>106</v>
      </c>
      <c r="C32" s="158" t="s">
        <v>222</v>
      </c>
      <c r="D32" s="147" t="s">
        <v>223</v>
      </c>
      <c r="E32" s="13" t="s">
        <v>216</v>
      </c>
      <c r="F32" s="15">
        <v>13.84</v>
      </c>
      <c r="G32" s="102">
        <f>COMPOSIÇÕES!G303</f>
        <v>3296.0599999999995</v>
      </c>
      <c r="H32" s="159">
        <f aca="true" t="shared" si="3" ref="H32:H130">ROUND(G32*$J$10,2)</f>
        <v>4120.08</v>
      </c>
      <c r="I32" s="159">
        <f>ROUND(F32*H32,2)</f>
        <v>57021.91</v>
      </c>
      <c r="N32" s="15">
        <v>13.84</v>
      </c>
      <c r="O32" s="102">
        <v>3312.44</v>
      </c>
      <c r="P32" s="159">
        <f>ROUND(O32*$J$10,2)</f>
        <v>4140.55</v>
      </c>
      <c r="Q32" s="159">
        <f>ROUND(N32*P32,2)</f>
        <v>57305.21</v>
      </c>
      <c r="S32" s="15"/>
      <c r="T32" s="102">
        <f t="shared" si="2"/>
        <v>16.380000000000564</v>
      </c>
      <c r="U32" s="159">
        <f t="shared" si="0"/>
        <v>20.470000000000255</v>
      </c>
      <c r="V32" s="159">
        <f t="shared" si="1"/>
        <v>283.29999999999563</v>
      </c>
    </row>
    <row r="33" spans="1:22" s="3" customFormat="1" ht="40.5">
      <c r="A33" s="13" t="s">
        <v>233</v>
      </c>
      <c r="B33" s="13" t="s">
        <v>106</v>
      </c>
      <c r="C33" s="158" t="s">
        <v>230</v>
      </c>
      <c r="D33" s="147" t="s">
        <v>231</v>
      </c>
      <c r="E33" s="13" t="s">
        <v>216</v>
      </c>
      <c r="F33" s="15">
        <v>13.84</v>
      </c>
      <c r="G33" s="102">
        <f>COMPOSIÇÕES!G316</f>
        <v>15.76</v>
      </c>
      <c r="H33" s="159">
        <f t="shared" si="3"/>
        <v>19.7</v>
      </c>
      <c r="I33" s="159">
        <f>ROUND(F33*H33,2)</f>
        <v>272.65</v>
      </c>
      <c r="N33" s="15">
        <v>13.84</v>
      </c>
      <c r="O33" s="102">
        <v>15.8</v>
      </c>
      <c r="P33" s="159">
        <f>ROUND(O33*$J$10,2)</f>
        <v>19.75</v>
      </c>
      <c r="Q33" s="159">
        <f>ROUND(N33*P33,2)</f>
        <v>273.34</v>
      </c>
      <c r="S33" s="15"/>
      <c r="T33" s="102">
        <f t="shared" si="2"/>
        <v>0.040000000000000924</v>
      </c>
      <c r="U33" s="159">
        <f t="shared" si="0"/>
        <v>0.05000000000000071</v>
      </c>
      <c r="V33" s="159">
        <f t="shared" si="1"/>
        <v>0.6899999999999977</v>
      </c>
    </row>
    <row r="34" spans="1:22" s="175" customFormat="1" ht="13.5">
      <c r="A34" s="177">
        <v>6</v>
      </c>
      <c r="B34" s="177"/>
      <c r="C34" s="178"/>
      <c r="D34" s="183" t="s">
        <v>234</v>
      </c>
      <c r="E34" s="179"/>
      <c r="F34" s="179"/>
      <c r="G34" s="180"/>
      <c r="H34" s="180"/>
      <c r="I34" s="181">
        <f>SUM(I35)</f>
        <v>35584.97</v>
      </c>
      <c r="K34" s="182"/>
      <c r="N34" s="179"/>
      <c r="O34" s="180"/>
      <c r="P34" s="180"/>
      <c r="Q34" s="181">
        <f>SUM(Q35)</f>
        <v>35679.43</v>
      </c>
      <c r="S34" s="179"/>
      <c r="T34" s="180">
        <f t="shared" si="2"/>
        <v>0</v>
      </c>
      <c r="U34" s="180">
        <f t="shared" si="0"/>
        <v>0</v>
      </c>
      <c r="V34" s="181">
        <f t="shared" si="1"/>
        <v>94.45999999999913</v>
      </c>
    </row>
    <row r="35" spans="1:22" s="3" customFormat="1" ht="67.5">
      <c r="A35" s="13" t="s">
        <v>10</v>
      </c>
      <c r="B35" s="13" t="s">
        <v>106</v>
      </c>
      <c r="C35" s="158" t="s">
        <v>235</v>
      </c>
      <c r="D35" s="147" t="s">
        <v>236</v>
      </c>
      <c r="E35" s="13" t="s">
        <v>200</v>
      </c>
      <c r="F35" s="15">
        <v>377.84</v>
      </c>
      <c r="G35" s="102">
        <f>COMPOSIÇÕES!G330</f>
        <v>75.34</v>
      </c>
      <c r="H35" s="159">
        <f t="shared" si="3"/>
        <v>94.18</v>
      </c>
      <c r="I35" s="159">
        <f>ROUND(F35*H35,2)</f>
        <v>35584.97</v>
      </c>
      <c r="N35" s="15">
        <v>377.84</v>
      </c>
      <c r="O35" s="102">
        <v>75.54</v>
      </c>
      <c r="P35" s="159">
        <f>ROUND(O35*$J$10,2)</f>
        <v>94.43</v>
      </c>
      <c r="Q35" s="159">
        <f>ROUND(N35*P35,2)</f>
        <v>35679.43</v>
      </c>
      <c r="S35" s="15"/>
      <c r="T35" s="102">
        <f t="shared" si="2"/>
        <v>0.20000000000000284</v>
      </c>
      <c r="U35" s="159">
        <f t="shared" si="0"/>
        <v>0.25</v>
      </c>
      <c r="V35" s="159">
        <f t="shared" si="1"/>
        <v>94.45999999999913</v>
      </c>
    </row>
    <row r="36" spans="1:22" s="175" customFormat="1" ht="13.5">
      <c r="A36" s="177">
        <v>7</v>
      </c>
      <c r="B36" s="177"/>
      <c r="C36" s="178"/>
      <c r="D36" s="183" t="s">
        <v>238</v>
      </c>
      <c r="E36" s="179"/>
      <c r="F36" s="179"/>
      <c r="G36" s="180"/>
      <c r="H36" s="180"/>
      <c r="I36" s="181">
        <f>SUM(I37:I40)</f>
        <v>67517.84999999999</v>
      </c>
      <c r="K36" s="182"/>
      <c r="N36" s="179"/>
      <c r="O36" s="180"/>
      <c r="P36" s="180"/>
      <c r="Q36" s="181">
        <f>SUM(Q37:Q40)</f>
        <v>67848.09</v>
      </c>
      <c r="S36" s="179"/>
      <c r="T36" s="180">
        <f t="shared" si="2"/>
        <v>0</v>
      </c>
      <c r="U36" s="180">
        <f t="shared" si="0"/>
        <v>0</v>
      </c>
      <c r="V36" s="181">
        <f t="shared" si="1"/>
        <v>330.24000000000524</v>
      </c>
    </row>
    <row r="37" spans="1:22" s="3" customFormat="1" ht="40.5">
      <c r="A37" s="13" t="s">
        <v>237</v>
      </c>
      <c r="B37" s="13" t="s">
        <v>106</v>
      </c>
      <c r="C37" s="158" t="s">
        <v>239</v>
      </c>
      <c r="D37" s="147" t="s">
        <v>240</v>
      </c>
      <c r="E37" s="13" t="s">
        <v>200</v>
      </c>
      <c r="F37" s="15">
        <v>14.580000000000002</v>
      </c>
      <c r="G37" s="102">
        <f>COMPOSIÇÕES!G344</f>
        <v>492.44000000000005</v>
      </c>
      <c r="H37" s="159">
        <f t="shared" si="3"/>
        <v>615.55</v>
      </c>
      <c r="I37" s="159">
        <f aca="true" t="shared" si="4" ref="I37:I130">ROUND(F37*H37,2)</f>
        <v>8974.72</v>
      </c>
      <c r="N37" s="15">
        <v>14.580000000000002</v>
      </c>
      <c r="O37" s="102">
        <v>494.89</v>
      </c>
      <c r="P37" s="159">
        <f>ROUND(O37*$J$10,2)</f>
        <v>618.61</v>
      </c>
      <c r="Q37" s="159">
        <f>ROUND(N37*P37,2)</f>
        <v>9019.33</v>
      </c>
      <c r="S37" s="15"/>
      <c r="T37" s="102">
        <f t="shared" si="2"/>
        <v>2.449999999999932</v>
      </c>
      <c r="U37" s="159">
        <f t="shared" si="0"/>
        <v>3.060000000000059</v>
      </c>
      <c r="V37" s="159">
        <f t="shared" si="1"/>
        <v>44.61000000000058</v>
      </c>
    </row>
    <row r="38" spans="1:22" s="3" customFormat="1" ht="13.5">
      <c r="A38" s="13" t="s">
        <v>247</v>
      </c>
      <c r="B38" s="13" t="s">
        <v>107</v>
      </c>
      <c r="C38" s="158" t="s">
        <v>241</v>
      </c>
      <c r="D38" s="147" t="s">
        <v>242</v>
      </c>
      <c r="E38" s="13" t="s">
        <v>200</v>
      </c>
      <c r="F38" s="15">
        <v>92.4</v>
      </c>
      <c r="G38" s="102">
        <f>COMPOSIÇÕES!G357</f>
        <v>494.93</v>
      </c>
      <c r="H38" s="159">
        <f t="shared" si="3"/>
        <v>618.66</v>
      </c>
      <c r="I38" s="159">
        <f t="shared" si="4"/>
        <v>57164.18</v>
      </c>
      <c r="N38" s="15">
        <v>92.4</v>
      </c>
      <c r="O38" s="102">
        <v>497.34</v>
      </c>
      <c r="P38" s="159">
        <f>ROUND(O38*$J$10,2)</f>
        <v>621.68</v>
      </c>
      <c r="Q38" s="159">
        <f>ROUND(N38*P38,2)</f>
        <v>57443.23</v>
      </c>
      <c r="S38" s="15"/>
      <c r="T38" s="102">
        <f t="shared" si="2"/>
        <v>2.409999999999968</v>
      </c>
      <c r="U38" s="159">
        <f t="shared" si="0"/>
        <v>3.019999999999982</v>
      </c>
      <c r="V38" s="159">
        <f t="shared" si="1"/>
        <v>279.0500000000029</v>
      </c>
    </row>
    <row r="39" spans="1:22" s="3" customFormat="1" ht="54">
      <c r="A39" s="13" t="s">
        <v>248</v>
      </c>
      <c r="B39" s="13" t="s">
        <v>106</v>
      </c>
      <c r="C39" s="158" t="s">
        <v>243</v>
      </c>
      <c r="D39" s="147" t="s">
        <v>244</v>
      </c>
      <c r="E39" s="13" t="s">
        <v>200</v>
      </c>
      <c r="F39" s="15">
        <v>1</v>
      </c>
      <c r="G39" s="102">
        <f>COMPOSIÇÕES!G370</f>
        <v>455.52</v>
      </c>
      <c r="H39" s="159">
        <f t="shared" si="3"/>
        <v>569.4</v>
      </c>
      <c r="I39" s="159">
        <f t="shared" si="4"/>
        <v>569.4</v>
      </c>
      <c r="N39" s="15">
        <v>1</v>
      </c>
      <c r="O39" s="102">
        <v>457.62</v>
      </c>
      <c r="P39" s="159">
        <f>ROUND(O39*$J$10,2)</f>
        <v>572.03</v>
      </c>
      <c r="Q39" s="159">
        <f>ROUND(N39*P39,2)</f>
        <v>572.03</v>
      </c>
      <c r="S39" s="15"/>
      <c r="T39" s="102">
        <f t="shared" si="2"/>
        <v>2.1000000000000227</v>
      </c>
      <c r="U39" s="159">
        <f t="shared" si="0"/>
        <v>2.6299999999999955</v>
      </c>
      <c r="V39" s="159">
        <f t="shared" si="1"/>
        <v>2.6299999999999955</v>
      </c>
    </row>
    <row r="40" spans="1:22" s="3" customFormat="1" ht="27">
      <c r="A40" s="13" t="s">
        <v>249</v>
      </c>
      <c r="B40" s="13" t="s">
        <v>107</v>
      </c>
      <c r="C40" s="158" t="s">
        <v>245</v>
      </c>
      <c r="D40" s="147" t="s">
        <v>246</v>
      </c>
      <c r="E40" s="13" t="s">
        <v>197</v>
      </c>
      <c r="F40" s="15">
        <v>1.28</v>
      </c>
      <c r="G40" s="102">
        <f>COMPOSIÇÕES!G381</f>
        <v>505.96999999999997</v>
      </c>
      <c r="H40" s="159">
        <f t="shared" si="3"/>
        <v>632.46</v>
      </c>
      <c r="I40" s="159">
        <f t="shared" si="4"/>
        <v>809.55</v>
      </c>
      <c r="N40" s="15">
        <v>1.28</v>
      </c>
      <c r="O40" s="102">
        <v>508.44</v>
      </c>
      <c r="P40" s="159">
        <f>ROUND(O40*$J$10,2)</f>
        <v>635.55</v>
      </c>
      <c r="Q40" s="159">
        <f>ROUND(N40*P40,2)</f>
        <v>813.5</v>
      </c>
      <c r="S40" s="15"/>
      <c r="T40" s="102">
        <f t="shared" si="2"/>
        <v>2.4700000000000273</v>
      </c>
      <c r="U40" s="159">
        <f t="shared" si="0"/>
        <v>3.089999999999918</v>
      </c>
      <c r="V40" s="159">
        <f t="shared" si="1"/>
        <v>3.9500000000000455</v>
      </c>
    </row>
    <row r="41" spans="1:22" s="175" customFormat="1" ht="13.5">
      <c r="A41" s="177">
        <v>8</v>
      </c>
      <c r="B41" s="177"/>
      <c r="C41" s="178"/>
      <c r="D41" s="183" t="s">
        <v>251</v>
      </c>
      <c r="E41" s="179"/>
      <c r="F41" s="179"/>
      <c r="G41" s="180"/>
      <c r="H41" s="180"/>
      <c r="I41" s="181">
        <f>SUM(I42:I43)</f>
        <v>24207.739999999998</v>
      </c>
      <c r="K41" s="182"/>
      <c r="N41" s="179"/>
      <c r="O41" s="180"/>
      <c r="P41" s="180"/>
      <c r="Q41" s="181">
        <f>SUM(Q42:Q43)</f>
        <v>24302.27</v>
      </c>
      <c r="S41" s="179"/>
      <c r="T41" s="180">
        <f t="shared" si="2"/>
        <v>0</v>
      </c>
      <c r="U41" s="180">
        <f t="shared" si="0"/>
        <v>0</v>
      </c>
      <c r="V41" s="181">
        <f t="shared" si="1"/>
        <v>94.53000000000247</v>
      </c>
    </row>
    <row r="42" spans="1:22" s="3" customFormat="1" ht="27">
      <c r="A42" s="13" t="s">
        <v>250</v>
      </c>
      <c r="B42" s="13" t="s">
        <v>106</v>
      </c>
      <c r="C42" s="158" t="s">
        <v>252</v>
      </c>
      <c r="D42" s="147" t="s">
        <v>253</v>
      </c>
      <c r="E42" s="13" t="s">
        <v>200</v>
      </c>
      <c r="F42" s="15">
        <v>76.73</v>
      </c>
      <c r="G42" s="102">
        <f>COMPOSIÇÕES!G392</f>
        <v>33.82</v>
      </c>
      <c r="H42" s="159">
        <f t="shared" si="3"/>
        <v>42.28</v>
      </c>
      <c r="I42" s="159">
        <f t="shared" si="4"/>
        <v>3244.14</v>
      </c>
      <c r="N42" s="15">
        <v>76.73</v>
      </c>
      <c r="O42" s="102">
        <v>33.94</v>
      </c>
      <c r="P42" s="159">
        <f>ROUND(O42*$J$10,2)</f>
        <v>42.43</v>
      </c>
      <c r="Q42" s="159">
        <f>ROUND(N42*P42,2)</f>
        <v>3255.65</v>
      </c>
      <c r="S42" s="15"/>
      <c r="T42" s="102">
        <f t="shared" si="2"/>
        <v>0.11999999999999744</v>
      </c>
      <c r="U42" s="159">
        <f t="shared" si="0"/>
        <v>0.14999999999999858</v>
      </c>
      <c r="V42" s="159">
        <f t="shared" si="1"/>
        <v>11.510000000000218</v>
      </c>
    </row>
    <row r="43" spans="1:22" s="3" customFormat="1" ht="40.5">
      <c r="A43" s="13" t="s">
        <v>256</v>
      </c>
      <c r="B43" s="13" t="s">
        <v>106</v>
      </c>
      <c r="C43" s="158" t="s">
        <v>254</v>
      </c>
      <c r="D43" s="147" t="s">
        <v>255</v>
      </c>
      <c r="E43" s="13" t="s">
        <v>200</v>
      </c>
      <c r="F43" s="15">
        <v>184.49</v>
      </c>
      <c r="G43" s="102">
        <f>COMPOSIÇÕES!G405</f>
        <v>90.9</v>
      </c>
      <c r="H43" s="159">
        <f t="shared" si="3"/>
        <v>113.63</v>
      </c>
      <c r="I43" s="159">
        <f t="shared" si="4"/>
        <v>20963.6</v>
      </c>
      <c r="N43" s="15">
        <v>184.49</v>
      </c>
      <c r="O43" s="102">
        <v>91.26</v>
      </c>
      <c r="P43" s="159">
        <f>ROUND(O43*$J$10,2)</f>
        <v>114.08</v>
      </c>
      <c r="Q43" s="159">
        <f>ROUND(N43*P43,2)</f>
        <v>21046.62</v>
      </c>
      <c r="S43" s="15"/>
      <c r="T43" s="102">
        <f t="shared" si="2"/>
        <v>0.35999999999999943</v>
      </c>
      <c r="U43" s="159">
        <f t="shared" si="0"/>
        <v>0.45000000000000284</v>
      </c>
      <c r="V43" s="159">
        <f t="shared" si="1"/>
        <v>83.02000000000044</v>
      </c>
    </row>
    <row r="44" spans="1:22" s="175" customFormat="1" ht="13.5">
      <c r="A44" s="177">
        <v>9</v>
      </c>
      <c r="B44" s="177"/>
      <c r="C44" s="178"/>
      <c r="D44" s="183" t="s">
        <v>258</v>
      </c>
      <c r="E44" s="179"/>
      <c r="F44" s="179"/>
      <c r="G44" s="180"/>
      <c r="H44" s="180"/>
      <c r="I44" s="181">
        <f>SUM(I45:I48)</f>
        <v>25719.510000000002</v>
      </c>
      <c r="K44" s="182"/>
      <c r="N44" s="179"/>
      <c r="O44" s="180"/>
      <c r="P44" s="180"/>
      <c r="Q44" s="181">
        <f>SUM(Q45:Q48)</f>
        <v>25798.97</v>
      </c>
      <c r="S44" s="179"/>
      <c r="T44" s="180">
        <f t="shared" si="2"/>
        <v>0</v>
      </c>
      <c r="U44" s="180">
        <f t="shared" si="0"/>
        <v>0</v>
      </c>
      <c r="V44" s="181">
        <f t="shared" si="1"/>
        <v>79.45999999999913</v>
      </c>
    </row>
    <row r="45" spans="1:22" s="3" customFormat="1" ht="54">
      <c r="A45" s="13" t="s">
        <v>257</v>
      </c>
      <c r="B45" s="13" t="s">
        <v>106</v>
      </c>
      <c r="C45" s="158" t="s">
        <v>191</v>
      </c>
      <c r="D45" s="147" t="s">
        <v>259</v>
      </c>
      <c r="E45" s="13" t="s">
        <v>200</v>
      </c>
      <c r="F45" s="15">
        <v>755.68</v>
      </c>
      <c r="G45" s="102">
        <f>COMPOSIÇÕES!G416</f>
        <v>3.98</v>
      </c>
      <c r="H45" s="159">
        <f t="shared" si="3"/>
        <v>4.98</v>
      </c>
      <c r="I45" s="159">
        <f t="shared" si="4"/>
        <v>3763.29</v>
      </c>
      <c r="N45" s="15">
        <v>755.68</v>
      </c>
      <c r="O45" s="102">
        <v>3.98</v>
      </c>
      <c r="P45" s="159">
        <f>ROUND(O45*$J$10,2)</f>
        <v>4.98</v>
      </c>
      <c r="Q45" s="159">
        <f>ROUND(N45*P45,2)</f>
        <v>3763.29</v>
      </c>
      <c r="S45" s="15"/>
      <c r="T45" s="102">
        <f t="shared" si="2"/>
        <v>0</v>
      </c>
      <c r="U45" s="159">
        <f t="shared" si="0"/>
        <v>0</v>
      </c>
      <c r="V45" s="159">
        <f t="shared" si="1"/>
        <v>0</v>
      </c>
    </row>
    <row r="46" spans="1:22" s="3" customFormat="1" ht="81">
      <c r="A46" s="13" t="s">
        <v>264</v>
      </c>
      <c r="B46" s="13" t="s">
        <v>106</v>
      </c>
      <c r="C46" s="158" t="s">
        <v>260</v>
      </c>
      <c r="D46" s="147" t="s">
        <v>261</v>
      </c>
      <c r="E46" s="13" t="s">
        <v>200</v>
      </c>
      <c r="F46" s="15">
        <v>14.42</v>
      </c>
      <c r="G46" s="102">
        <f>COMPOSIÇÕES!G427</f>
        <v>23.16</v>
      </c>
      <c r="H46" s="159">
        <f t="shared" si="3"/>
        <v>28.95</v>
      </c>
      <c r="I46" s="159">
        <f t="shared" si="4"/>
        <v>417.46</v>
      </c>
      <c r="N46" s="15">
        <v>14.42</v>
      </c>
      <c r="O46" s="102">
        <v>23.24</v>
      </c>
      <c r="P46" s="159">
        <f>ROUND(O46*$J$10,2)</f>
        <v>29.05</v>
      </c>
      <c r="Q46" s="159">
        <f>ROUND(N46*P46,2)</f>
        <v>418.9</v>
      </c>
      <c r="S46" s="15"/>
      <c r="T46" s="102">
        <f t="shared" si="2"/>
        <v>0.0799999999999983</v>
      </c>
      <c r="U46" s="159">
        <f t="shared" si="0"/>
        <v>0.10000000000000142</v>
      </c>
      <c r="V46" s="159">
        <f t="shared" si="1"/>
        <v>1.4399999999999977</v>
      </c>
    </row>
    <row r="47" spans="1:22" s="3" customFormat="1" ht="81">
      <c r="A47" s="13" t="s">
        <v>265</v>
      </c>
      <c r="B47" s="13" t="s">
        <v>106</v>
      </c>
      <c r="C47" s="158">
        <v>87543</v>
      </c>
      <c r="D47" s="147" t="s">
        <v>262</v>
      </c>
      <c r="E47" s="13" t="s">
        <v>200</v>
      </c>
      <c r="F47" s="15">
        <v>741.26</v>
      </c>
      <c r="G47" s="102">
        <f>COMPOSIÇÕES!G438</f>
        <v>21.91</v>
      </c>
      <c r="H47" s="159">
        <f t="shared" si="3"/>
        <v>27.39</v>
      </c>
      <c r="I47" s="159">
        <f t="shared" si="4"/>
        <v>20303.11</v>
      </c>
      <c r="N47" s="15">
        <v>741.26</v>
      </c>
      <c r="O47" s="102">
        <v>21.99</v>
      </c>
      <c r="P47" s="159">
        <f>ROUND(O47*$J$10,2)</f>
        <v>27.49</v>
      </c>
      <c r="Q47" s="159">
        <f>ROUND(N47*P47,2)</f>
        <v>20377.24</v>
      </c>
      <c r="S47" s="15"/>
      <c r="T47" s="102">
        <f t="shared" si="2"/>
        <v>0.0799999999999983</v>
      </c>
      <c r="U47" s="159">
        <f t="shared" si="0"/>
        <v>0.09999999999999787</v>
      </c>
      <c r="V47" s="159">
        <f t="shared" si="1"/>
        <v>74.13000000000102</v>
      </c>
    </row>
    <row r="48" spans="1:22" s="3" customFormat="1" ht="54">
      <c r="A48" s="13" t="s">
        <v>266</v>
      </c>
      <c r="B48" s="13" t="s">
        <v>106</v>
      </c>
      <c r="C48" s="158">
        <v>87273</v>
      </c>
      <c r="D48" s="147" t="s">
        <v>263</v>
      </c>
      <c r="E48" s="13" t="s">
        <v>200</v>
      </c>
      <c r="F48" s="15">
        <v>14.42</v>
      </c>
      <c r="G48" s="102">
        <f>COMPOSIÇÕES!G451</f>
        <v>68.55</v>
      </c>
      <c r="H48" s="159">
        <f t="shared" si="3"/>
        <v>85.69</v>
      </c>
      <c r="I48" s="159">
        <f t="shared" si="4"/>
        <v>1235.65</v>
      </c>
      <c r="N48" s="15">
        <v>14.42</v>
      </c>
      <c r="O48" s="102">
        <v>68.77</v>
      </c>
      <c r="P48" s="159">
        <f>ROUND(O48*$J$10,2)</f>
        <v>85.96</v>
      </c>
      <c r="Q48" s="159">
        <f>ROUND(N48*P48,2)</f>
        <v>1239.54</v>
      </c>
      <c r="S48" s="15"/>
      <c r="T48" s="102">
        <f t="shared" si="2"/>
        <v>0.21999999999999886</v>
      </c>
      <c r="U48" s="159">
        <f t="shared" si="0"/>
        <v>0.269999999999996</v>
      </c>
      <c r="V48" s="159">
        <f t="shared" si="1"/>
        <v>3.8899999999998727</v>
      </c>
    </row>
    <row r="49" spans="1:22" s="175" customFormat="1" ht="13.5">
      <c r="A49" s="177">
        <v>10</v>
      </c>
      <c r="B49" s="177"/>
      <c r="C49" s="178"/>
      <c r="D49" s="183" t="s">
        <v>268</v>
      </c>
      <c r="E49" s="179"/>
      <c r="F49" s="179"/>
      <c r="G49" s="180"/>
      <c r="H49" s="180"/>
      <c r="I49" s="181">
        <f>SUM(I50:I57)</f>
        <v>148182.77000000002</v>
      </c>
      <c r="K49" s="182"/>
      <c r="N49" s="179"/>
      <c r="O49" s="180"/>
      <c r="P49" s="180"/>
      <c r="Q49" s="181">
        <f>SUM(Q50:Q57)</f>
        <v>148846.25000000003</v>
      </c>
      <c r="S49" s="179"/>
      <c r="T49" s="180">
        <f t="shared" si="2"/>
        <v>0</v>
      </c>
      <c r="U49" s="180">
        <f t="shared" si="0"/>
        <v>0</v>
      </c>
      <c r="V49" s="181">
        <f t="shared" si="1"/>
        <v>663.4800000000105</v>
      </c>
    </row>
    <row r="50" spans="1:22" s="4" customFormat="1" ht="13.5">
      <c r="A50" s="149" t="s">
        <v>267</v>
      </c>
      <c r="B50" s="149"/>
      <c r="C50" s="160"/>
      <c r="D50" s="148" t="s">
        <v>269</v>
      </c>
      <c r="E50" s="149"/>
      <c r="F50" s="150">
        <v>0</v>
      </c>
      <c r="G50" s="151"/>
      <c r="H50" s="163"/>
      <c r="I50" s="163"/>
      <c r="N50" s="150">
        <v>0</v>
      </c>
      <c r="O50" s="151">
        <v>0</v>
      </c>
      <c r="P50" s="163"/>
      <c r="Q50" s="163"/>
      <c r="S50" s="150"/>
      <c r="T50" s="151">
        <f t="shared" si="2"/>
        <v>0</v>
      </c>
      <c r="U50" s="163">
        <f t="shared" si="0"/>
        <v>0</v>
      </c>
      <c r="V50" s="163">
        <f t="shared" si="1"/>
        <v>0</v>
      </c>
    </row>
    <row r="51" spans="1:22" s="3" customFormat="1" ht="40.5">
      <c r="A51" s="13" t="s">
        <v>279</v>
      </c>
      <c r="B51" s="13" t="s">
        <v>106</v>
      </c>
      <c r="C51" s="158" t="s">
        <v>270</v>
      </c>
      <c r="D51" s="147" t="s">
        <v>271</v>
      </c>
      <c r="E51" s="13" t="s">
        <v>200</v>
      </c>
      <c r="F51" s="15">
        <v>158.20000000000002</v>
      </c>
      <c r="G51" s="102">
        <f>COMPOSIÇÕES!G462</f>
        <v>25.16</v>
      </c>
      <c r="H51" s="159">
        <f t="shared" si="3"/>
        <v>31.45</v>
      </c>
      <c r="I51" s="159">
        <f t="shared" si="4"/>
        <v>4975.39</v>
      </c>
      <c r="N51" s="15">
        <v>158.20000000000002</v>
      </c>
      <c r="O51" s="102">
        <v>25.26</v>
      </c>
      <c r="P51" s="159">
        <f>ROUND(O51*$J$10,2)</f>
        <v>31.58</v>
      </c>
      <c r="Q51" s="159">
        <f>ROUND(N51*P51,2)</f>
        <v>4995.96</v>
      </c>
      <c r="S51" s="15"/>
      <c r="T51" s="102">
        <f t="shared" si="2"/>
        <v>0.10000000000000142</v>
      </c>
      <c r="U51" s="159">
        <f t="shared" si="0"/>
        <v>0.129999999999999</v>
      </c>
      <c r="V51" s="159">
        <f t="shared" si="1"/>
        <v>20.56999999999971</v>
      </c>
    </row>
    <row r="52" spans="1:22" s="3" customFormat="1" ht="40.5">
      <c r="A52" s="13" t="s">
        <v>280</v>
      </c>
      <c r="B52" s="13" t="s">
        <v>106</v>
      </c>
      <c r="C52" s="158" t="s">
        <v>466</v>
      </c>
      <c r="D52" s="147" t="s">
        <v>467</v>
      </c>
      <c r="E52" s="13" t="s">
        <v>200</v>
      </c>
      <c r="F52" s="15">
        <v>158.20000000000002</v>
      </c>
      <c r="G52" s="102">
        <f>COMPOSIÇÕES!G475</f>
        <v>143.51</v>
      </c>
      <c r="H52" s="159">
        <f t="shared" si="3"/>
        <v>179.39</v>
      </c>
      <c r="I52" s="159">
        <f t="shared" si="4"/>
        <v>28379.5</v>
      </c>
      <c r="N52" s="15">
        <v>158.20000000000002</v>
      </c>
      <c r="O52" s="102">
        <v>144.18</v>
      </c>
      <c r="P52" s="159">
        <f>ROUND(O52*$J$10,2)</f>
        <v>180.23</v>
      </c>
      <c r="Q52" s="159">
        <f>ROUND(N52*P52,2)</f>
        <v>28512.39</v>
      </c>
      <c r="S52" s="15"/>
      <c r="T52" s="102">
        <f t="shared" si="2"/>
        <v>0.6700000000000159</v>
      </c>
      <c r="U52" s="159">
        <f t="shared" si="0"/>
        <v>0.8400000000000034</v>
      </c>
      <c r="V52" s="159">
        <f t="shared" si="1"/>
        <v>132.88999999999942</v>
      </c>
    </row>
    <row r="53" spans="1:22" s="3" customFormat="1" ht="27">
      <c r="A53" s="13" t="s">
        <v>281</v>
      </c>
      <c r="B53" s="13" t="s">
        <v>106</v>
      </c>
      <c r="C53" s="158" t="s">
        <v>272</v>
      </c>
      <c r="D53" s="147" t="s">
        <v>273</v>
      </c>
      <c r="E53" s="13" t="s">
        <v>205</v>
      </c>
      <c r="F53" s="15">
        <v>13.8</v>
      </c>
      <c r="G53" s="102">
        <f>COMPOSIÇÕES!G487</f>
        <v>59.56</v>
      </c>
      <c r="H53" s="159">
        <f t="shared" si="3"/>
        <v>74.45</v>
      </c>
      <c r="I53" s="159">
        <f t="shared" si="4"/>
        <v>1027.41</v>
      </c>
      <c r="N53" s="15">
        <v>13.8</v>
      </c>
      <c r="O53" s="102">
        <v>59.79</v>
      </c>
      <c r="P53" s="159">
        <f>ROUND(O53*$J$10,2)</f>
        <v>74.74</v>
      </c>
      <c r="Q53" s="159">
        <f>ROUND(N53*P53,2)</f>
        <v>1031.41</v>
      </c>
      <c r="S53" s="15"/>
      <c r="T53" s="102">
        <f t="shared" si="2"/>
        <v>0.22999999999999687</v>
      </c>
      <c r="U53" s="159">
        <f t="shared" si="0"/>
        <v>0.28999999999999204</v>
      </c>
      <c r="V53" s="159">
        <f t="shared" si="1"/>
        <v>4</v>
      </c>
    </row>
    <row r="54" spans="1:22" s="4" customFormat="1" ht="13.5">
      <c r="A54" s="149" t="s">
        <v>282</v>
      </c>
      <c r="B54" s="149"/>
      <c r="C54" s="160"/>
      <c r="D54" s="148" t="s">
        <v>274</v>
      </c>
      <c r="E54" s="149"/>
      <c r="F54" s="150">
        <v>0</v>
      </c>
      <c r="G54" s="151"/>
      <c r="H54" s="163"/>
      <c r="I54" s="163"/>
      <c r="N54" s="150">
        <v>0</v>
      </c>
      <c r="O54" s="151">
        <v>0</v>
      </c>
      <c r="P54" s="163"/>
      <c r="Q54" s="163"/>
      <c r="S54" s="150"/>
      <c r="T54" s="151">
        <f t="shared" si="2"/>
        <v>0</v>
      </c>
      <c r="U54" s="163">
        <f t="shared" si="0"/>
        <v>0</v>
      </c>
      <c r="V54" s="163">
        <f t="shared" si="1"/>
        <v>0</v>
      </c>
    </row>
    <row r="55" spans="1:22" s="3" customFormat="1" ht="54">
      <c r="A55" s="13" t="s">
        <v>283</v>
      </c>
      <c r="B55" s="13" t="s">
        <v>106</v>
      </c>
      <c r="C55" s="158" t="s">
        <v>275</v>
      </c>
      <c r="D55" s="147" t="s">
        <v>276</v>
      </c>
      <c r="E55" s="13" t="s">
        <v>216</v>
      </c>
      <c r="F55" s="15">
        <v>98.83</v>
      </c>
      <c r="G55" s="102">
        <f>COMPOSIÇÕES!G501</f>
        <v>710.53</v>
      </c>
      <c r="H55" s="159">
        <f t="shared" si="3"/>
        <v>888.16</v>
      </c>
      <c r="I55" s="159">
        <f t="shared" si="4"/>
        <v>87776.85</v>
      </c>
      <c r="N55" s="15">
        <v>98.83</v>
      </c>
      <c r="O55" s="102">
        <v>713.8</v>
      </c>
      <c r="P55" s="159">
        <f>ROUND(O55*$J$10,2)</f>
        <v>892.25</v>
      </c>
      <c r="Q55" s="159">
        <f>ROUND(N55*P55,2)</f>
        <v>88181.07</v>
      </c>
      <c r="S55" s="15"/>
      <c r="T55" s="102">
        <f t="shared" si="2"/>
        <v>3.269999999999982</v>
      </c>
      <c r="U55" s="159">
        <f t="shared" si="0"/>
        <v>4.090000000000032</v>
      </c>
      <c r="V55" s="159">
        <f t="shared" si="1"/>
        <v>404.22000000000116</v>
      </c>
    </row>
    <row r="56" spans="1:22" s="3" customFormat="1" ht="27">
      <c r="A56" s="13" t="s">
        <v>284</v>
      </c>
      <c r="B56" s="13" t="s">
        <v>106</v>
      </c>
      <c r="C56" s="158" t="s">
        <v>277</v>
      </c>
      <c r="D56" s="147" t="s">
        <v>278</v>
      </c>
      <c r="E56" s="13" t="s">
        <v>205</v>
      </c>
      <c r="F56" s="15">
        <v>14.4</v>
      </c>
      <c r="G56" s="102">
        <f>COMPOSIÇÕES!G514</f>
        <v>200.64999999999998</v>
      </c>
      <c r="H56" s="159">
        <f>ROUND(G56*$J$10,2)</f>
        <v>250.81</v>
      </c>
      <c r="I56" s="159">
        <f>ROUND(F56*H56,2)</f>
        <v>3611.66</v>
      </c>
      <c r="N56" s="15">
        <v>14.4</v>
      </c>
      <c r="O56" s="102">
        <v>201.57</v>
      </c>
      <c r="P56" s="159">
        <f>ROUND(O56*$J$10,2)</f>
        <v>251.96</v>
      </c>
      <c r="Q56" s="159">
        <f>ROUND(N56*P56,2)</f>
        <v>3628.22</v>
      </c>
      <c r="S56" s="15"/>
      <c r="T56" s="102">
        <f t="shared" si="2"/>
        <v>0.9200000000000159</v>
      </c>
      <c r="U56" s="159">
        <f t="shared" si="0"/>
        <v>1.1500000000000057</v>
      </c>
      <c r="V56" s="159">
        <f t="shared" si="1"/>
        <v>16.559999999999945</v>
      </c>
    </row>
    <row r="57" spans="1:22" s="3" customFormat="1" ht="67.5">
      <c r="A57" s="13" t="s">
        <v>463</v>
      </c>
      <c r="B57" s="13" t="s">
        <v>106</v>
      </c>
      <c r="C57" s="158" t="s">
        <v>464</v>
      </c>
      <c r="D57" s="147" t="s">
        <v>465</v>
      </c>
      <c r="E57" s="13" t="s">
        <v>205</v>
      </c>
      <c r="F57" s="15">
        <v>340.97</v>
      </c>
      <c r="G57" s="102">
        <f>COMPOSIÇÕES!G527</f>
        <v>52.580000000000005</v>
      </c>
      <c r="H57" s="159">
        <f t="shared" si="3"/>
        <v>65.73</v>
      </c>
      <c r="I57" s="159">
        <f t="shared" si="4"/>
        <v>22411.96</v>
      </c>
      <c r="N57" s="15">
        <v>340.97</v>
      </c>
      <c r="O57" s="102">
        <v>52.78</v>
      </c>
      <c r="P57" s="159">
        <f>ROUND(O57*$J$10,2)</f>
        <v>65.98</v>
      </c>
      <c r="Q57" s="159">
        <f>ROUND(N57*P57,2)</f>
        <v>22497.2</v>
      </c>
      <c r="S57" s="15"/>
      <c r="T57" s="102">
        <f t="shared" si="2"/>
        <v>0.19999999999999574</v>
      </c>
      <c r="U57" s="159">
        <f t="shared" si="0"/>
        <v>0.25</v>
      </c>
      <c r="V57" s="159">
        <f t="shared" si="1"/>
        <v>85.2400000000016</v>
      </c>
    </row>
    <row r="58" spans="1:22" s="175" customFormat="1" ht="13.5">
      <c r="A58" s="177">
        <v>11</v>
      </c>
      <c r="B58" s="177"/>
      <c r="C58" s="178"/>
      <c r="D58" s="183" t="s">
        <v>285</v>
      </c>
      <c r="E58" s="179"/>
      <c r="F58" s="179"/>
      <c r="G58" s="180"/>
      <c r="H58" s="180"/>
      <c r="I58" s="181">
        <f>SUM(I59:I61)</f>
        <v>53853.4</v>
      </c>
      <c r="K58" s="182"/>
      <c r="N58" s="179"/>
      <c r="O58" s="180"/>
      <c r="P58" s="180"/>
      <c r="Q58" s="181">
        <f>SUM(Q59:Q61)</f>
        <v>54109.08</v>
      </c>
      <c r="S58" s="179"/>
      <c r="T58" s="180">
        <f t="shared" si="2"/>
        <v>0</v>
      </c>
      <c r="U58" s="180">
        <f t="shared" si="0"/>
        <v>0</v>
      </c>
      <c r="V58" s="181">
        <f t="shared" si="1"/>
        <v>255.6800000000003</v>
      </c>
    </row>
    <row r="59" spans="1:22" s="3" customFormat="1" ht="27">
      <c r="A59" s="13" t="s">
        <v>292</v>
      </c>
      <c r="B59" s="13" t="s">
        <v>106</v>
      </c>
      <c r="C59" s="158" t="s">
        <v>286</v>
      </c>
      <c r="D59" s="147" t="s">
        <v>287</v>
      </c>
      <c r="E59" s="13" t="s">
        <v>200</v>
      </c>
      <c r="F59" s="15">
        <v>158.2</v>
      </c>
      <c r="G59" s="102">
        <f>COMPOSIÇÕES!G539</f>
        <v>17.740000000000002</v>
      </c>
      <c r="H59" s="159">
        <f t="shared" si="3"/>
        <v>22.18</v>
      </c>
      <c r="I59" s="159">
        <f t="shared" si="4"/>
        <v>3508.88</v>
      </c>
      <c r="N59" s="15">
        <v>158.2</v>
      </c>
      <c r="O59" s="102">
        <v>17.76</v>
      </c>
      <c r="P59" s="159">
        <f>ROUND(O59*$J$10,2)</f>
        <v>22.2</v>
      </c>
      <c r="Q59" s="159">
        <f>ROUND(N59*P59,2)</f>
        <v>3512.04</v>
      </c>
      <c r="S59" s="15"/>
      <c r="T59" s="102">
        <f t="shared" si="2"/>
        <v>0.019999999999999574</v>
      </c>
      <c r="U59" s="159">
        <f t="shared" si="0"/>
        <v>0.019999999999999574</v>
      </c>
      <c r="V59" s="159">
        <f t="shared" si="1"/>
        <v>3.1599999999998545</v>
      </c>
    </row>
    <row r="60" spans="1:22" s="3" customFormat="1" ht="27">
      <c r="A60" s="13" t="s">
        <v>293</v>
      </c>
      <c r="B60" s="13" t="s">
        <v>106</v>
      </c>
      <c r="C60" s="158" t="s">
        <v>288</v>
      </c>
      <c r="D60" s="147" t="s">
        <v>289</v>
      </c>
      <c r="E60" s="13" t="s">
        <v>200</v>
      </c>
      <c r="F60" s="15">
        <v>158.2</v>
      </c>
      <c r="G60" s="102">
        <f>COMPOSIÇÕES!G550</f>
        <v>14.87</v>
      </c>
      <c r="H60" s="159">
        <f t="shared" si="3"/>
        <v>18.59</v>
      </c>
      <c r="I60" s="159">
        <f t="shared" si="4"/>
        <v>2940.94</v>
      </c>
      <c r="N60" s="15">
        <v>158.2</v>
      </c>
      <c r="O60" s="102">
        <v>14.91</v>
      </c>
      <c r="P60" s="159">
        <f>ROUND(O60*$J$10,2)</f>
        <v>18.64</v>
      </c>
      <c r="Q60" s="159">
        <f>ROUND(N60*P60,2)</f>
        <v>2948.85</v>
      </c>
      <c r="S60" s="15"/>
      <c r="T60" s="102">
        <f t="shared" si="2"/>
        <v>0.040000000000000924</v>
      </c>
      <c r="U60" s="159">
        <f t="shared" si="0"/>
        <v>0.05000000000000071</v>
      </c>
      <c r="V60" s="159">
        <f t="shared" si="1"/>
        <v>7.9099999999998545</v>
      </c>
    </row>
    <row r="61" spans="1:22" s="3" customFormat="1" ht="67.5">
      <c r="A61" s="13" t="s">
        <v>294</v>
      </c>
      <c r="B61" s="13" t="s">
        <v>107</v>
      </c>
      <c r="C61" s="158" t="s">
        <v>290</v>
      </c>
      <c r="D61" s="147" t="s">
        <v>291</v>
      </c>
      <c r="E61" s="13" t="s">
        <v>200</v>
      </c>
      <c r="F61" s="15">
        <v>741.26</v>
      </c>
      <c r="G61" s="102">
        <f>COMPOSIÇÕES!G563</f>
        <v>51.160000000000004</v>
      </c>
      <c r="H61" s="159">
        <f t="shared" si="3"/>
        <v>63.95</v>
      </c>
      <c r="I61" s="159">
        <f t="shared" si="4"/>
        <v>47403.58</v>
      </c>
      <c r="N61" s="15">
        <v>741.26</v>
      </c>
      <c r="O61" s="102">
        <v>51.42</v>
      </c>
      <c r="P61" s="159">
        <f>ROUND(O61*$J$10,2)</f>
        <v>64.28</v>
      </c>
      <c r="Q61" s="159">
        <f>ROUND(N61*P61,2)</f>
        <v>47648.19</v>
      </c>
      <c r="S61" s="15"/>
      <c r="T61" s="102">
        <f t="shared" si="2"/>
        <v>0.259999999999998</v>
      </c>
      <c r="U61" s="159">
        <f t="shared" si="0"/>
        <v>0.3299999999999983</v>
      </c>
      <c r="V61" s="159">
        <f t="shared" si="1"/>
        <v>244.61000000000058</v>
      </c>
    </row>
    <row r="62" spans="1:22" s="175" customFormat="1" ht="13.5">
      <c r="A62" s="177">
        <v>12</v>
      </c>
      <c r="B62" s="177"/>
      <c r="C62" s="178"/>
      <c r="D62" s="183" t="s">
        <v>295</v>
      </c>
      <c r="E62" s="179"/>
      <c r="F62" s="179"/>
      <c r="G62" s="180"/>
      <c r="H62" s="180"/>
      <c r="I62" s="181">
        <f>SUM(I63:I69)</f>
        <v>6363.64</v>
      </c>
      <c r="K62" s="182"/>
      <c r="N62" s="179"/>
      <c r="O62" s="180"/>
      <c r="P62" s="180"/>
      <c r="Q62" s="181">
        <f>SUM(Q63:Q69)</f>
        <v>6392.129999999999</v>
      </c>
      <c r="S62" s="179"/>
      <c r="T62" s="180">
        <f t="shared" si="2"/>
        <v>0</v>
      </c>
      <c r="U62" s="180">
        <f t="shared" si="0"/>
        <v>0</v>
      </c>
      <c r="V62" s="181">
        <f t="shared" si="1"/>
        <v>28.489999999998872</v>
      </c>
    </row>
    <row r="63" spans="1:22" s="3" customFormat="1" ht="54">
      <c r="A63" s="13" t="s">
        <v>305</v>
      </c>
      <c r="B63" s="13" t="s">
        <v>106</v>
      </c>
      <c r="C63" s="158" t="s">
        <v>296</v>
      </c>
      <c r="D63" s="147" t="s">
        <v>297</v>
      </c>
      <c r="E63" s="13" t="s">
        <v>211</v>
      </c>
      <c r="F63" s="15">
        <v>22</v>
      </c>
      <c r="G63" s="102">
        <f>COMPOSIÇÕES!G577</f>
        <v>127.69</v>
      </c>
      <c r="H63" s="159">
        <f t="shared" si="3"/>
        <v>159.61</v>
      </c>
      <c r="I63" s="159">
        <f t="shared" si="4"/>
        <v>3511.42</v>
      </c>
      <c r="N63" s="15">
        <v>22</v>
      </c>
      <c r="O63" s="102">
        <v>128.32</v>
      </c>
      <c r="P63" s="159">
        <f aca="true" t="shared" si="5" ref="P63:P69">ROUND(O63*$J$10,2)</f>
        <v>160.4</v>
      </c>
      <c r="Q63" s="159">
        <f aca="true" t="shared" si="6" ref="Q63:Q69">ROUND(N63*P63,2)</f>
        <v>3528.8</v>
      </c>
      <c r="S63" s="15"/>
      <c r="T63" s="102">
        <f t="shared" si="2"/>
        <v>0.6299999999999955</v>
      </c>
      <c r="U63" s="159">
        <f t="shared" si="0"/>
        <v>0.789999999999992</v>
      </c>
      <c r="V63" s="159">
        <f t="shared" si="1"/>
        <v>17.38000000000011</v>
      </c>
    </row>
    <row r="64" spans="1:22" s="3" customFormat="1" ht="40.5">
      <c r="A64" s="13" t="s">
        <v>306</v>
      </c>
      <c r="B64" s="13" t="s">
        <v>106</v>
      </c>
      <c r="C64" s="158">
        <v>89448</v>
      </c>
      <c r="D64" s="147" t="s">
        <v>298</v>
      </c>
      <c r="E64" s="13" t="s">
        <v>205</v>
      </c>
      <c r="F64" s="15">
        <v>50</v>
      </c>
      <c r="G64" s="102">
        <f>COMPOSIÇÕES!G589</f>
        <v>15.9</v>
      </c>
      <c r="H64" s="159">
        <f t="shared" si="3"/>
        <v>19.88</v>
      </c>
      <c r="I64" s="159">
        <f t="shared" si="4"/>
        <v>994</v>
      </c>
      <c r="N64" s="15">
        <v>50</v>
      </c>
      <c r="O64" s="102">
        <v>15.97</v>
      </c>
      <c r="P64" s="159">
        <f t="shared" si="5"/>
        <v>19.96</v>
      </c>
      <c r="Q64" s="159">
        <f t="shared" si="6"/>
        <v>998</v>
      </c>
      <c r="S64" s="15"/>
      <c r="T64" s="102">
        <f t="shared" si="2"/>
        <v>0.07000000000000028</v>
      </c>
      <c r="U64" s="159">
        <f t="shared" si="0"/>
        <v>0.08000000000000185</v>
      </c>
      <c r="V64" s="159">
        <f t="shared" si="1"/>
        <v>4</v>
      </c>
    </row>
    <row r="65" spans="1:22" s="3" customFormat="1" ht="40.5">
      <c r="A65" s="13" t="s">
        <v>307</v>
      </c>
      <c r="B65" s="13" t="s">
        <v>106</v>
      </c>
      <c r="C65" s="158">
        <v>89497</v>
      </c>
      <c r="D65" s="147" t="s">
        <v>299</v>
      </c>
      <c r="E65" s="13" t="s">
        <v>211</v>
      </c>
      <c r="F65" s="15">
        <v>5</v>
      </c>
      <c r="G65" s="102">
        <f>COMPOSIÇÕES!G603</f>
        <v>11.33</v>
      </c>
      <c r="H65" s="159">
        <f t="shared" si="3"/>
        <v>14.16</v>
      </c>
      <c r="I65" s="159">
        <f t="shared" si="4"/>
        <v>70.8</v>
      </c>
      <c r="N65" s="15">
        <v>5</v>
      </c>
      <c r="O65" s="102">
        <v>11.36</v>
      </c>
      <c r="P65" s="159">
        <f t="shared" si="5"/>
        <v>14.2</v>
      </c>
      <c r="Q65" s="159">
        <f t="shared" si="6"/>
        <v>71</v>
      </c>
      <c r="S65" s="15"/>
      <c r="T65" s="102">
        <f t="shared" si="2"/>
        <v>0.02999999999999936</v>
      </c>
      <c r="U65" s="159">
        <f t="shared" si="0"/>
        <v>0.03999999999999915</v>
      </c>
      <c r="V65" s="159">
        <f t="shared" si="1"/>
        <v>0.20000000000000284</v>
      </c>
    </row>
    <row r="66" spans="1:22" s="3" customFormat="1" ht="27">
      <c r="A66" s="13" t="s">
        <v>308</v>
      </c>
      <c r="B66" s="13" t="s">
        <v>106</v>
      </c>
      <c r="C66" s="158">
        <v>89623</v>
      </c>
      <c r="D66" s="147" t="s">
        <v>300</v>
      </c>
      <c r="E66" s="13" t="s">
        <v>211</v>
      </c>
      <c r="F66" s="15">
        <v>5</v>
      </c>
      <c r="G66" s="102">
        <f>COMPOSIÇÕES!G617</f>
        <v>17.870000000000005</v>
      </c>
      <c r="H66" s="159">
        <f t="shared" si="3"/>
        <v>22.34</v>
      </c>
      <c r="I66" s="159">
        <f t="shared" si="4"/>
        <v>111.7</v>
      </c>
      <c r="N66" s="15">
        <v>5</v>
      </c>
      <c r="O66" s="102">
        <v>17.92</v>
      </c>
      <c r="P66" s="159">
        <f t="shared" si="5"/>
        <v>22.4</v>
      </c>
      <c r="Q66" s="159">
        <f t="shared" si="6"/>
        <v>112</v>
      </c>
      <c r="S66" s="15"/>
      <c r="T66" s="102">
        <f t="shared" si="2"/>
        <v>0.04999999999999716</v>
      </c>
      <c r="U66" s="159">
        <f t="shared" si="0"/>
        <v>0.05999999999999872</v>
      </c>
      <c r="V66" s="159">
        <f t="shared" si="1"/>
        <v>0.29999999999999716</v>
      </c>
    </row>
    <row r="67" spans="1:22" s="3" customFormat="1" ht="27">
      <c r="A67" s="13" t="s">
        <v>309</v>
      </c>
      <c r="B67" s="13" t="s">
        <v>106</v>
      </c>
      <c r="C67" s="158">
        <v>94495</v>
      </c>
      <c r="D67" s="147" t="s">
        <v>301</v>
      </c>
      <c r="E67" s="13" t="s">
        <v>211</v>
      </c>
      <c r="F67" s="15">
        <v>2</v>
      </c>
      <c r="G67" s="102">
        <f>COMPOSIÇÕES!G629</f>
        <v>57.69</v>
      </c>
      <c r="H67" s="159">
        <f t="shared" si="3"/>
        <v>72.11</v>
      </c>
      <c r="I67" s="159">
        <f t="shared" si="4"/>
        <v>144.22</v>
      </c>
      <c r="N67" s="15">
        <v>2</v>
      </c>
      <c r="O67" s="102">
        <v>57.96</v>
      </c>
      <c r="P67" s="159">
        <f t="shared" si="5"/>
        <v>72.45</v>
      </c>
      <c r="Q67" s="159">
        <f t="shared" si="6"/>
        <v>144.9</v>
      </c>
      <c r="S67" s="15"/>
      <c r="T67" s="102">
        <f t="shared" si="2"/>
        <v>0.2700000000000031</v>
      </c>
      <c r="U67" s="159">
        <f t="shared" si="0"/>
        <v>0.3400000000000034</v>
      </c>
      <c r="V67" s="159">
        <f t="shared" si="1"/>
        <v>0.6800000000000068</v>
      </c>
    </row>
    <row r="68" spans="1:22" s="3" customFormat="1" ht="27">
      <c r="A68" s="13" t="s">
        <v>310</v>
      </c>
      <c r="B68" s="13" t="s">
        <v>106</v>
      </c>
      <c r="C68" s="158">
        <v>94497</v>
      </c>
      <c r="D68" s="147" t="s">
        <v>302</v>
      </c>
      <c r="E68" s="13" t="s">
        <v>211</v>
      </c>
      <c r="F68" s="15">
        <v>1</v>
      </c>
      <c r="G68" s="102">
        <f>COMPOSIÇÕES!G641</f>
        <v>99.56</v>
      </c>
      <c r="H68" s="159">
        <f t="shared" si="3"/>
        <v>124.45</v>
      </c>
      <c r="I68" s="159">
        <f t="shared" si="4"/>
        <v>124.45</v>
      </c>
      <c r="N68" s="15">
        <v>1</v>
      </c>
      <c r="O68" s="102">
        <v>100.02</v>
      </c>
      <c r="P68" s="159">
        <f t="shared" si="5"/>
        <v>125.03</v>
      </c>
      <c r="Q68" s="159">
        <f t="shared" si="6"/>
        <v>125.03</v>
      </c>
      <c r="S68" s="15"/>
      <c r="T68" s="102">
        <f t="shared" si="2"/>
        <v>0.45999999999999375</v>
      </c>
      <c r="U68" s="159">
        <f t="shared" si="0"/>
        <v>0.5799999999999983</v>
      </c>
      <c r="V68" s="159">
        <f t="shared" si="1"/>
        <v>0.5799999999999983</v>
      </c>
    </row>
    <row r="69" spans="1:22" s="3" customFormat="1" ht="54">
      <c r="A69" s="13" t="s">
        <v>311</v>
      </c>
      <c r="B69" s="13" t="s">
        <v>106</v>
      </c>
      <c r="C69" s="158" t="s">
        <v>303</v>
      </c>
      <c r="D69" s="147" t="s">
        <v>304</v>
      </c>
      <c r="E69" s="13" t="s">
        <v>211</v>
      </c>
      <c r="F69" s="15">
        <v>5</v>
      </c>
      <c r="G69" s="102">
        <f>COMPOSIÇÕES!G657</f>
        <v>225.13</v>
      </c>
      <c r="H69" s="159">
        <f t="shared" si="3"/>
        <v>281.41</v>
      </c>
      <c r="I69" s="159">
        <f t="shared" si="4"/>
        <v>1407.05</v>
      </c>
      <c r="N69" s="15">
        <v>5</v>
      </c>
      <c r="O69" s="102">
        <v>225.98</v>
      </c>
      <c r="P69" s="159">
        <f t="shared" si="5"/>
        <v>282.48</v>
      </c>
      <c r="Q69" s="159">
        <f t="shared" si="6"/>
        <v>1412.4</v>
      </c>
      <c r="S69" s="15"/>
      <c r="T69" s="102">
        <f t="shared" si="2"/>
        <v>0.8499999999999943</v>
      </c>
      <c r="U69" s="159">
        <f t="shared" si="0"/>
        <v>1.0699999999999932</v>
      </c>
      <c r="V69" s="159">
        <f t="shared" si="1"/>
        <v>5.350000000000136</v>
      </c>
    </row>
    <row r="70" spans="1:22" s="175" customFormat="1" ht="13.5">
      <c r="A70" s="177">
        <v>13</v>
      </c>
      <c r="B70" s="177"/>
      <c r="C70" s="178"/>
      <c r="D70" s="183" t="s">
        <v>313</v>
      </c>
      <c r="E70" s="179"/>
      <c r="F70" s="179"/>
      <c r="G70" s="180"/>
      <c r="H70" s="180"/>
      <c r="I70" s="181">
        <f>SUM(I71:I77)</f>
        <v>24567.940000000002</v>
      </c>
      <c r="K70" s="182"/>
      <c r="N70" s="179"/>
      <c r="O70" s="180"/>
      <c r="P70" s="180"/>
      <c r="Q70" s="181">
        <f>SUM(Q71:Q77)</f>
        <v>24669.43</v>
      </c>
      <c r="S70" s="179"/>
      <c r="T70" s="180">
        <f t="shared" si="2"/>
        <v>0</v>
      </c>
      <c r="U70" s="180">
        <f t="shared" si="0"/>
        <v>0</v>
      </c>
      <c r="V70" s="181">
        <f t="shared" si="1"/>
        <v>101.48999999999796</v>
      </c>
    </row>
    <row r="71" spans="1:22" s="3" customFormat="1" ht="27">
      <c r="A71" s="13" t="s">
        <v>312</v>
      </c>
      <c r="B71" s="13" t="s">
        <v>107</v>
      </c>
      <c r="C71" s="158" t="s">
        <v>314</v>
      </c>
      <c r="D71" s="147" t="s">
        <v>315</v>
      </c>
      <c r="E71" s="13" t="s">
        <v>211</v>
      </c>
      <c r="F71" s="15">
        <v>22</v>
      </c>
      <c r="G71" s="102">
        <f>COMPOSIÇÕES!G676</f>
        <v>194.89000000000001</v>
      </c>
      <c r="H71" s="159">
        <f t="shared" si="3"/>
        <v>243.61</v>
      </c>
      <c r="I71" s="159">
        <f t="shared" si="4"/>
        <v>5359.42</v>
      </c>
      <c r="N71" s="15">
        <v>22</v>
      </c>
      <c r="O71" s="102">
        <v>195.59</v>
      </c>
      <c r="P71" s="159">
        <f aca="true" t="shared" si="7" ref="P71:P77">ROUND(O71*$J$10,2)</f>
        <v>244.49</v>
      </c>
      <c r="Q71" s="159">
        <f aca="true" t="shared" si="8" ref="Q71:Q77">ROUND(N71*P71,2)</f>
        <v>5378.78</v>
      </c>
      <c r="S71" s="15"/>
      <c r="T71" s="102">
        <f t="shared" si="2"/>
        <v>0.6999999999999886</v>
      </c>
      <c r="U71" s="159">
        <f t="shared" si="0"/>
        <v>0.8799999999999955</v>
      </c>
      <c r="V71" s="159">
        <f t="shared" si="1"/>
        <v>19.359999999999673</v>
      </c>
    </row>
    <row r="72" spans="1:22" s="3" customFormat="1" ht="40.5">
      <c r="A72" s="13"/>
      <c r="B72" s="13" t="s">
        <v>106</v>
      </c>
      <c r="C72" s="158">
        <v>89714</v>
      </c>
      <c r="D72" s="147" t="s">
        <v>316</v>
      </c>
      <c r="E72" s="13" t="s">
        <v>205</v>
      </c>
      <c r="F72" s="15">
        <v>50</v>
      </c>
      <c r="G72" s="102">
        <f>COMPOSIÇÕES!G690</f>
        <v>53.37</v>
      </c>
      <c r="H72" s="159">
        <f t="shared" si="3"/>
        <v>66.71</v>
      </c>
      <c r="I72" s="159">
        <f t="shared" si="4"/>
        <v>3335.5</v>
      </c>
      <c r="N72" s="15">
        <v>50</v>
      </c>
      <c r="O72" s="102">
        <v>53.52</v>
      </c>
      <c r="P72" s="159">
        <f t="shared" si="7"/>
        <v>66.9</v>
      </c>
      <c r="Q72" s="159">
        <f t="shared" si="8"/>
        <v>3345</v>
      </c>
      <c r="S72" s="15"/>
      <c r="T72" s="102">
        <f t="shared" si="2"/>
        <v>0.15000000000000568</v>
      </c>
      <c r="U72" s="159">
        <f t="shared" si="0"/>
        <v>0.19000000000001194</v>
      </c>
      <c r="V72" s="159">
        <f t="shared" si="1"/>
        <v>9.5</v>
      </c>
    </row>
    <row r="73" spans="1:22" s="3" customFormat="1" ht="27">
      <c r="A73" s="13"/>
      <c r="B73" s="13" t="s">
        <v>317</v>
      </c>
      <c r="C73" s="158" t="s">
        <v>318</v>
      </c>
      <c r="D73" s="147" t="s">
        <v>319</v>
      </c>
      <c r="E73" s="13" t="s">
        <v>320</v>
      </c>
      <c r="F73" s="15">
        <v>1</v>
      </c>
      <c r="G73" s="102">
        <f>COMPOSIÇÕES!G699</f>
        <v>7.35</v>
      </c>
      <c r="H73" s="159">
        <f t="shared" si="3"/>
        <v>9.19</v>
      </c>
      <c r="I73" s="159">
        <f t="shared" si="4"/>
        <v>9.19</v>
      </c>
      <c r="N73" s="15">
        <v>1</v>
      </c>
      <c r="O73" s="102">
        <v>7.39</v>
      </c>
      <c r="P73" s="159">
        <f t="shared" si="7"/>
        <v>9.24</v>
      </c>
      <c r="Q73" s="159">
        <f t="shared" si="8"/>
        <v>9.24</v>
      </c>
      <c r="S73" s="15"/>
      <c r="T73" s="102">
        <f t="shared" si="2"/>
        <v>0.040000000000000036</v>
      </c>
      <c r="U73" s="159">
        <f t="shared" si="0"/>
        <v>0.05000000000000071</v>
      </c>
      <c r="V73" s="159">
        <f t="shared" si="1"/>
        <v>0.05000000000000071</v>
      </c>
    </row>
    <row r="74" spans="1:22" s="3" customFormat="1" ht="40.5">
      <c r="A74" s="13"/>
      <c r="B74" s="13" t="s">
        <v>106</v>
      </c>
      <c r="C74" s="158">
        <v>98110</v>
      </c>
      <c r="D74" s="147" t="s">
        <v>321</v>
      </c>
      <c r="E74" s="13" t="s">
        <v>211</v>
      </c>
      <c r="F74" s="15">
        <v>15</v>
      </c>
      <c r="G74" s="102">
        <f>COMPOSIÇÕES!G711</f>
        <v>344.94</v>
      </c>
      <c r="H74" s="159">
        <f t="shared" si="3"/>
        <v>431.18</v>
      </c>
      <c r="I74" s="159">
        <f t="shared" si="4"/>
        <v>6467.7</v>
      </c>
      <c r="N74" s="15">
        <v>15</v>
      </c>
      <c r="O74" s="102">
        <v>346.61</v>
      </c>
      <c r="P74" s="159">
        <f t="shared" si="7"/>
        <v>433.26</v>
      </c>
      <c r="Q74" s="159">
        <f t="shared" si="8"/>
        <v>6498.9</v>
      </c>
      <c r="S74" s="15"/>
      <c r="T74" s="102">
        <f t="shared" si="2"/>
        <v>1.670000000000016</v>
      </c>
      <c r="U74" s="159">
        <f t="shared" si="0"/>
        <v>2.079999999999984</v>
      </c>
      <c r="V74" s="159">
        <f t="shared" si="1"/>
        <v>31.199999999999818</v>
      </c>
    </row>
    <row r="75" spans="1:22" s="3" customFormat="1" ht="54">
      <c r="A75" s="13"/>
      <c r="B75" s="13" t="s">
        <v>106</v>
      </c>
      <c r="C75" s="158" t="s">
        <v>322</v>
      </c>
      <c r="D75" s="147" t="s">
        <v>323</v>
      </c>
      <c r="E75" s="13" t="s">
        <v>211</v>
      </c>
      <c r="F75" s="15">
        <v>5</v>
      </c>
      <c r="G75" s="102">
        <f>COMPOSIÇÕES!G729</f>
        <v>614.94</v>
      </c>
      <c r="H75" s="159">
        <f t="shared" si="3"/>
        <v>768.68</v>
      </c>
      <c r="I75" s="159">
        <f t="shared" si="4"/>
        <v>3843.4</v>
      </c>
      <c r="N75" s="15">
        <v>5</v>
      </c>
      <c r="O75" s="102">
        <v>617.22</v>
      </c>
      <c r="P75" s="159">
        <f t="shared" si="7"/>
        <v>771.53</v>
      </c>
      <c r="Q75" s="159">
        <f t="shared" si="8"/>
        <v>3857.65</v>
      </c>
      <c r="S75" s="15"/>
      <c r="T75" s="102">
        <f t="shared" si="2"/>
        <v>2.2799999999999727</v>
      </c>
      <c r="U75" s="159">
        <f aca="true" t="shared" si="9" ref="U75:U130">P75-H75</f>
        <v>2.8500000000000227</v>
      </c>
      <c r="V75" s="159">
        <f aca="true" t="shared" si="10" ref="V75:V130">Q75-I75</f>
        <v>14.25</v>
      </c>
    </row>
    <row r="76" spans="1:22" s="3" customFormat="1" ht="54">
      <c r="A76" s="13"/>
      <c r="B76" s="13" t="s">
        <v>106</v>
      </c>
      <c r="C76" s="158" t="s">
        <v>324</v>
      </c>
      <c r="D76" s="147" t="s">
        <v>325</v>
      </c>
      <c r="E76" s="13" t="s">
        <v>211</v>
      </c>
      <c r="F76" s="15">
        <v>1</v>
      </c>
      <c r="G76" s="102">
        <f>COMPOSIÇÕES!G746</f>
        <v>2575.3799999999997</v>
      </c>
      <c r="H76" s="159">
        <f t="shared" si="3"/>
        <v>3219.23</v>
      </c>
      <c r="I76" s="159">
        <f t="shared" si="4"/>
        <v>3219.23</v>
      </c>
      <c r="N76" s="15">
        <v>1</v>
      </c>
      <c r="O76" s="102">
        <v>2588.1</v>
      </c>
      <c r="P76" s="159">
        <f t="shared" si="7"/>
        <v>3235.13</v>
      </c>
      <c r="Q76" s="159">
        <f t="shared" si="8"/>
        <v>3235.13</v>
      </c>
      <c r="S76" s="15"/>
      <c r="T76" s="102">
        <f t="shared" si="2"/>
        <v>12.720000000000255</v>
      </c>
      <c r="U76" s="159">
        <f t="shared" si="9"/>
        <v>15.900000000000091</v>
      </c>
      <c r="V76" s="159">
        <f t="shared" si="10"/>
        <v>15.900000000000091</v>
      </c>
    </row>
    <row r="77" spans="1:22" s="3" customFormat="1" ht="54">
      <c r="A77" s="13"/>
      <c r="B77" s="13" t="s">
        <v>106</v>
      </c>
      <c r="C77" s="158" t="s">
        <v>326</v>
      </c>
      <c r="D77" s="147" t="s">
        <v>327</v>
      </c>
      <c r="E77" s="13" t="s">
        <v>211</v>
      </c>
      <c r="F77" s="15">
        <v>1</v>
      </c>
      <c r="G77" s="102">
        <f>COMPOSIÇÕES!G763</f>
        <v>1866.8</v>
      </c>
      <c r="H77" s="159">
        <f t="shared" si="3"/>
        <v>2333.5</v>
      </c>
      <c r="I77" s="159">
        <f t="shared" si="4"/>
        <v>2333.5</v>
      </c>
      <c r="N77" s="15">
        <v>1</v>
      </c>
      <c r="O77" s="102">
        <v>1875.78</v>
      </c>
      <c r="P77" s="159">
        <f t="shared" si="7"/>
        <v>2344.73</v>
      </c>
      <c r="Q77" s="159">
        <f t="shared" si="8"/>
        <v>2344.73</v>
      </c>
      <c r="S77" s="15"/>
      <c r="T77" s="102">
        <f aca="true" t="shared" si="11" ref="T77:T130">O77-G77</f>
        <v>8.980000000000018</v>
      </c>
      <c r="U77" s="159">
        <f t="shared" si="9"/>
        <v>11.230000000000018</v>
      </c>
      <c r="V77" s="159">
        <f t="shared" si="10"/>
        <v>11.230000000000018</v>
      </c>
    </row>
    <row r="78" spans="1:22" s="175" customFormat="1" ht="13.5">
      <c r="A78" s="177">
        <v>14</v>
      </c>
      <c r="B78" s="177"/>
      <c r="C78" s="178"/>
      <c r="D78" s="183" t="s">
        <v>328</v>
      </c>
      <c r="E78" s="179"/>
      <c r="F78" s="179"/>
      <c r="G78" s="180"/>
      <c r="H78" s="180"/>
      <c r="I78" s="181">
        <f>SUM(I79:I92)</f>
        <v>49221.20999999999</v>
      </c>
      <c r="K78" s="182"/>
      <c r="N78" s="179"/>
      <c r="O78" s="180"/>
      <c r="P78" s="180"/>
      <c r="Q78" s="181">
        <f>SUM(Q79:Q92)</f>
        <v>49458.76999999999</v>
      </c>
      <c r="S78" s="179"/>
      <c r="T78" s="180">
        <f t="shared" si="11"/>
        <v>0</v>
      </c>
      <c r="U78" s="180">
        <f t="shared" si="9"/>
        <v>0</v>
      </c>
      <c r="V78" s="181">
        <f t="shared" si="10"/>
        <v>237.55999999999767</v>
      </c>
    </row>
    <row r="79" spans="1:22" s="3" customFormat="1" ht="40.5">
      <c r="A79" s="13" t="s">
        <v>351</v>
      </c>
      <c r="B79" s="13" t="s">
        <v>106</v>
      </c>
      <c r="C79" s="158" t="s">
        <v>329</v>
      </c>
      <c r="D79" s="147" t="s">
        <v>330</v>
      </c>
      <c r="E79" s="13" t="s">
        <v>211</v>
      </c>
      <c r="F79" s="15">
        <v>2</v>
      </c>
      <c r="G79" s="102">
        <f>COMPOSIÇÕES!G777</f>
        <v>554.75</v>
      </c>
      <c r="H79" s="159">
        <f t="shared" si="3"/>
        <v>693.44</v>
      </c>
      <c r="I79" s="159">
        <f t="shared" si="4"/>
        <v>1386.88</v>
      </c>
      <c r="N79" s="15">
        <v>2</v>
      </c>
      <c r="O79" s="102">
        <v>557.43</v>
      </c>
      <c r="P79" s="159">
        <f aca="true" t="shared" si="12" ref="P79:P92">ROUND(O79*$J$10,2)</f>
        <v>696.79</v>
      </c>
      <c r="Q79" s="159">
        <f aca="true" t="shared" si="13" ref="Q79:Q92">ROUND(N79*P79,2)</f>
        <v>1393.58</v>
      </c>
      <c r="S79" s="15"/>
      <c r="T79" s="102">
        <f t="shared" si="11"/>
        <v>2.67999999999995</v>
      </c>
      <c r="U79" s="159">
        <f t="shared" si="9"/>
        <v>3.349999999999909</v>
      </c>
      <c r="V79" s="159">
        <f t="shared" si="10"/>
        <v>6.699999999999818</v>
      </c>
    </row>
    <row r="80" spans="1:22" s="3" customFormat="1" ht="27">
      <c r="A80" s="13" t="s">
        <v>352</v>
      </c>
      <c r="B80" s="13" t="s">
        <v>106</v>
      </c>
      <c r="C80" s="158" t="s">
        <v>331</v>
      </c>
      <c r="D80" s="147" t="s">
        <v>332</v>
      </c>
      <c r="E80" s="13" t="s">
        <v>211</v>
      </c>
      <c r="F80" s="15">
        <v>2</v>
      </c>
      <c r="G80" s="102">
        <f>COMPOSIÇÕES!G788</f>
        <v>34.29</v>
      </c>
      <c r="H80" s="159">
        <f t="shared" si="3"/>
        <v>42.86</v>
      </c>
      <c r="I80" s="159">
        <f t="shared" si="4"/>
        <v>85.72</v>
      </c>
      <c r="N80" s="15">
        <v>2</v>
      </c>
      <c r="O80" s="102">
        <v>34.44</v>
      </c>
      <c r="P80" s="159">
        <f t="shared" si="12"/>
        <v>43.05</v>
      </c>
      <c r="Q80" s="159">
        <f t="shared" si="13"/>
        <v>86.1</v>
      </c>
      <c r="S80" s="15"/>
      <c r="T80" s="102">
        <f t="shared" si="11"/>
        <v>0.14999999999999858</v>
      </c>
      <c r="U80" s="159">
        <f t="shared" si="9"/>
        <v>0.18999999999999773</v>
      </c>
      <c r="V80" s="159">
        <f t="shared" si="10"/>
        <v>0.37999999999999545</v>
      </c>
    </row>
    <row r="81" spans="1:22" s="3" customFormat="1" ht="54">
      <c r="A81" s="13" t="s">
        <v>353</v>
      </c>
      <c r="B81" s="13" t="s">
        <v>106</v>
      </c>
      <c r="C81" s="158" t="s">
        <v>333</v>
      </c>
      <c r="D81" s="147" t="s">
        <v>334</v>
      </c>
      <c r="E81" s="13" t="s">
        <v>211</v>
      </c>
      <c r="F81" s="15">
        <v>2</v>
      </c>
      <c r="G81" s="102">
        <f>COMPOSIÇÕES!G799</f>
        <v>192.1</v>
      </c>
      <c r="H81" s="159">
        <f t="shared" si="3"/>
        <v>240.13</v>
      </c>
      <c r="I81" s="159">
        <f t="shared" si="4"/>
        <v>480.26</v>
      </c>
      <c r="N81" s="15">
        <v>2</v>
      </c>
      <c r="O81" s="102">
        <v>193.06</v>
      </c>
      <c r="P81" s="159">
        <f t="shared" si="12"/>
        <v>241.33</v>
      </c>
      <c r="Q81" s="159">
        <f t="shared" si="13"/>
        <v>482.66</v>
      </c>
      <c r="S81" s="15"/>
      <c r="T81" s="102">
        <f t="shared" si="11"/>
        <v>0.960000000000008</v>
      </c>
      <c r="U81" s="159">
        <f t="shared" si="9"/>
        <v>1.200000000000017</v>
      </c>
      <c r="V81" s="159">
        <f t="shared" si="10"/>
        <v>2.400000000000034</v>
      </c>
    </row>
    <row r="82" spans="1:22" s="3" customFormat="1" ht="54">
      <c r="A82" s="13" t="s">
        <v>354</v>
      </c>
      <c r="B82" s="13" t="s">
        <v>106</v>
      </c>
      <c r="C82" s="158" t="s">
        <v>335</v>
      </c>
      <c r="D82" s="147" t="s">
        <v>336</v>
      </c>
      <c r="E82" s="13" t="s">
        <v>211</v>
      </c>
      <c r="F82" s="15">
        <v>15</v>
      </c>
      <c r="G82" s="102">
        <f>COMPOSIÇÕES!G810</f>
        <v>438.01</v>
      </c>
      <c r="H82" s="159">
        <f t="shared" si="3"/>
        <v>547.51</v>
      </c>
      <c r="I82" s="159">
        <f t="shared" si="4"/>
        <v>8212.65</v>
      </c>
      <c r="N82" s="15">
        <v>15</v>
      </c>
      <c r="O82" s="102">
        <v>440.21</v>
      </c>
      <c r="P82" s="159">
        <f t="shared" si="12"/>
        <v>550.26</v>
      </c>
      <c r="Q82" s="159">
        <f t="shared" si="13"/>
        <v>8253.9</v>
      </c>
      <c r="S82" s="15"/>
      <c r="T82" s="102">
        <f t="shared" si="11"/>
        <v>2.1999999999999886</v>
      </c>
      <c r="U82" s="159">
        <f t="shared" si="9"/>
        <v>2.75</v>
      </c>
      <c r="V82" s="159">
        <f t="shared" si="10"/>
        <v>41.25</v>
      </c>
    </row>
    <row r="83" spans="1:22" s="3" customFormat="1" ht="27">
      <c r="A83" s="13" t="s">
        <v>355</v>
      </c>
      <c r="B83" s="13" t="s">
        <v>107</v>
      </c>
      <c r="C83" s="158" t="s">
        <v>337</v>
      </c>
      <c r="D83" s="147" t="s">
        <v>338</v>
      </c>
      <c r="E83" s="13" t="s">
        <v>200</v>
      </c>
      <c r="F83" s="15">
        <v>53.46</v>
      </c>
      <c r="G83" s="102">
        <f>COMPOSIÇÕES!G825</f>
        <v>345.25</v>
      </c>
      <c r="H83" s="159">
        <f t="shared" si="3"/>
        <v>431.56</v>
      </c>
      <c r="I83" s="159">
        <f t="shared" si="4"/>
        <v>23071.2</v>
      </c>
      <c r="N83" s="15">
        <v>53.46</v>
      </c>
      <c r="O83" s="102">
        <v>346.9</v>
      </c>
      <c r="P83" s="159">
        <f t="shared" si="12"/>
        <v>433.63</v>
      </c>
      <c r="Q83" s="159">
        <f t="shared" si="13"/>
        <v>23181.86</v>
      </c>
      <c r="S83" s="15"/>
      <c r="T83" s="102">
        <f t="shared" si="11"/>
        <v>1.6499999999999773</v>
      </c>
      <c r="U83" s="159">
        <f t="shared" si="9"/>
        <v>2.069999999999993</v>
      </c>
      <c r="V83" s="159">
        <f t="shared" si="10"/>
        <v>110.65999999999985</v>
      </c>
    </row>
    <row r="84" spans="1:22" s="3" customFormat="1" ht="27">
      <c r="A84" s="13" t="s">
        <v>356</v>
      </c>
      <c r="B84" s="13" t="s">
        <v>107</v>
      </c>
      <c r="C84" s="158" t="s">
        <v>339</v>
      </c>
      <c r="D84" s="147" t="s">
        <v>340</v>
      </c>
      <c r="E84" s="13" t="s">
        <v>200</v>
      </c>
      <c r="F84" s="15">
        <v>24.5</v>
      </c>
      <c r="G84" s="102">
        <f>COMPOSIÇÕES!G838</f>
        <v>196.02000000000004</v>
      </c>
      <c r="H84" s="159">
        <f t="shared" si="3"/>
        <v>245.03</v>
      </c>
      <c r="I84" s="159">
        <f t="shared" si="4"/>
        <v>6003.24</v>
      </c>
      <c r="N84" s="15">
        <v>24.5</v>
      </c>
      <c r="O84" s="102">
        <v>196.94</v>
      </c>
      <c r="P84" s="159">
        <f t="shared" si="12"/>
        <v>246.18</v>
      </c>
      <c r="Q84" s="159">
        <f t="shared" si="13"/>
        <v>6031.41</v>
      </c>
      <c r="S84" s="15"/>
      <c r="T84" s="102">
        <f t="shared" si="11"/>
        <v>0.9199999999999591</v>
      </c>
      <c r="U84" s="159">
        <f t="shared" si="9"/>
        <v>1.1500000000000057</v>
      </c>
      <c r="V84" s="159">
        <f t="shared" si="10"/>
        <v>28.170000000000073</v>
      </c>
    </row>
    <row r="85" spans="1:22" s="3" customFormat="1" ht="40.5">
      <c r="A85" s="13" t="s">
        <v>357</v>
      </c>
      <c r="B85" s="13" t="s">
        <v>106</v>
      </c>
      <c r="C85" s="158">
        <v>86909</v>
      </c>
      <c r="D85" s="147" t="s">
        <v>341</v>
      </c>
      <c r="E85" s="13" t="s">
        <v>211</v>
      </c>
      <c r="F85" s="15">
        <v>15</v>
      </c>
      <c r="G85" s="102">
        <f>COMPOSIÇÕES!G850</f>
        <v>91.16</v>
      </c>
      <c r="H85" s="159">
        <f t="shared" si="3"/>
        <v>113.95</v>
      </c>
      <c r="I85" s="159">
        <f t="shared" si="4"/>
        <v>1709.25</v>
      </c>
      <c r="N85" s="15">
        <v>15</v>
      </c>
      <c r="O85" s="102">
        <v>91.58</v>
      </c>
      <c r="P85" s="159">
        <f t="shared" si="12"/>
        <v>114.48</v>
      </c>
      <c r="Q85" s="159">
        <f t="shared" si="13"/>
        <v>1717.2</v>
      </c>
      <c r="S85" s="15"/>
      <c r="T85" s="102">
        <f t="shared" si="11"/>
        <v>0.4200000000000017</v>
      </c>
      <c r="U85" s="159">
        <f t="shared" si="9"/>
        <v>0.5300000000000011</v>
      </c>
      <c r="V85" s="159">
        <f t="shared" si="10"/>
        <v>7.9500000000000455</v>
      </c>
    </row>
    <row r="86" spans="1:22" s="3" customFormat="1" ht="40.5">
      <c r="A86" s="13" t="s">
        <v>358</v>
      </c>
      <c r="B86" s="13" t="s">
        <v>106</v>
      </c>
      <c r="C86" s="158">
        <v>86906</v>
      </c>
      <c r="D86" s="147" t="s">
        <v>342</v>
      </c>
      <c r="E86" s="13" t="s">
        <v>211</v>
      </c>
      <c r="F86" s="15">
        <v>2</v>
      </c>
      <c r="G86" s="102">
        <f>COMPOSIÇÕES!G862</f>
        <v>52.51</v>
      </c>
      <c r="H86" s="159">
        <f t="shared" si="3"/>
        <v>65.64</v>
      </c>
      <c r="I86" s="159">
        <f t="shared" si="4"/>
        <v>131.28</v>
      </c>
      <c r="N86" s="15">
        <v>2</v>
      </c>
      <c r="O86" s="102">
        <v>52.74</v>
      </c>
      <c r="P86" s="159">
        <f t="shared" si="12"/>
        <v>65.93</v>
      </c>
      <c r="Q86" s="159">
        <f t="shared" si="13"/>
        <v>131.86</v>
      </c>
      <c r="S86" s="15"/>
      <c r="T86" s="102">
        <f t="shared" si="11"/>
        <v>0.23000000000000398</v>
      </c>
      <c r="U86" s="159">
        <f t="shared" si="9"/>
        <v>0.29000000000000625</v>
      </c>
      <c r="V86" s="159">
        <f t="shared" si="10"/>
        <v>0.5800000000000125</v>
      </c>
    </row>
    <row r="87" spans="1:22" s="3" customFormat="1" ht="27">
      <c r="A87" s="13" t="s">
        <v>359</v>
      </c>
      <c r="B87" s="13" t="s">
        <v>106</v>
      </c>
      <c r="C87" s="158">
        <v>95544</v>
      </c>
      <c r="D87" s="147" t="s">
        <v>343</v>
      </c>
      <c r="E87" s="13" t="s">
        <v>211</v>
      </c>
      <c r="F87" s="15">
        <v>2</v>
      </c>
      <c r="G87" s="102">
        <f>COMPOSIÇÕES!G873</f>
        <v>39.77</v>
      </c>
      <c r="H87" s="159">
        <f t="shared" si="3"/>
        <v>49.71</v>
      </c>
      <c r="I87" s="159">
        <f t="shared" si="4"/>
        <v>99.42</v>
      </c>
      <c r="N87" s="15">
        <v>2</v>
      </c>
      <c r="O87" s="102">
        <v>39.93</v>
      </c>
      <c r="P87" s="159">
        <f t="shared" si="12"/>
        <v>49.91</v>
      </c>
      <c r="Q87" s="159">
        <f t="shared" si="13"/>
        <v>99.82</v>
      </c>
      <c r="S87" s="15"/>
      <c r="T87" s="102">
        <f t="shared" si="11"/>
        <v>0.1599999999999966</v>
      </c>
      <c r="U87" s="159">
        <f t="shared" si="9"/>
        <v>0.19999999999999574</v>
      </c>
      <c r="V87" s="159">
        <f t="shared" si="10"/>
        <v>0.3999999999999915</v>
      </c>
    </row>
    <row r="88" spans="1:22" s="3" customFormat="1" ht="40.5">
      <c r="A88" s="13" t="s">
        <v>360</v>
      </c>
      <c r="B88" s="13" t="s">
        <v>107</v>
      </c>
      <c r="C88" s="158" t="s">
        <v>344</v>
      </c>
      <c r="D88" s="147" t="s">
        <v>345</v>
      </c>
      <c r="E88" s="13" t="s">
        <v>211</v>
      </c>
      <c r="F88" s="15">
        <v>2</v>
      </c>
      <c r="G88" s="102">
        <f>COMPOSIÇÕES!G883</f>
        <v>76.17</v>
      </c>
      <c r="H88" s="159">
        <f t="shared" si="3"/>
        <v>95.21</v>
      </c>
      <c r="I88" s="159">
        <f t="shared" si="4"/>
        <v>190.42</v>
      </c>
      <c r="N88" s="15">
        <v>2</v>
      </c>
      <c r="O88" s="102">
        <v>76.54</v>
      </c>
      <c r="P88" s="159">
        <f t="shared" si="12"/>
        <v>95.68</v>
      </c>
      <c r="Q88" s="159">
        <f t="shared" si="13"/>
        <v>191.36</v>
      </c>
      <c r="S88" s="15"/>
      <c r="T88" s="102">
        <f t="shared" si="11"/>
        <v>0.37000000000000455</v>
      </c>
      <c r="U88" s="159">
        <f t="shared" si="9"/>
        <v>0.4700000000000131</v>
      </c>
      <c r="V88" s="159">
        <f t="shared" si="10"/>
        <v>0.9400000000000261</v>
      </c>
    </row>
    <row r="89" spans="1:22" s="3" customFormat="1" ht="40.5">
      <c r="A89" s="13" t="s">
        <v>361</v>
      </c>
      <c r="B89" s="13" t="s">
        <v>106</v>
      </c>
      <c r="C89" s="158">
        <v>95547</v>
      </c>
      <c r="D89" s="147" t="s">
        <v>346</v>
      </c>
      <c r="E89" s="13" t="s">
        <v>211</v>
      </c>
      <c r="F89" s="15">
        <v>2</v>
      </c>
      <c r="G89" s="102">
        <f>COMPOSIÇÕES!G894</f>
        <v>80.04</v>
      </c>
      <c r="H89" s="159">
        <f t="shared" si="3"/>
        <v>100.05</v>
      </c>
      <c r="I89" s="159">
        <f t="shared" si="4"/>
        <v>200.1</v>
      </c>
      <c r="N89" s="15">
        <v>2</v>
      </c>
      <c r="O89" s="102">
        <v>80.41</v>
      </c>
      <c r="P89" s="159">
        <f t="shared" si="12"/>
        <v>100.51</v>
      </c>
      <c r="Q89" s="159">
        <f t="shared" si="13"/>
        <v>201.02</v>
      </c>
      <c r="S89" s="15"/>
      <c r="T89" s="102">
        <f t="shared" si="11"/>
        <v>0.36999999999999034</v>
      </c>
      <c r="U89" s="159">
        <f t="shared" si="9"/>
        <v>0.46000000000000796</v>
      </c>
      <c r="V89" s="159">
        <f t="shared" si="10"/>
        <v>0.9200000000000159</v>
      </c>
    </row>
    <row r="90" spans="1:22" s="3" customFormat="1" ht="40.5">
      <c r="A90" s="13" t="s">
        <v>362</v>
      </c>
      <c r="B90" s="13" t="s">
        <v>106</v>
      </c>
      <c r="C90" s="158" t="s">
        <v>347</v>
      </c>
      <c r="D90" s="147" t="s">
        <v>348</v>
      </c>
      <c r="E90" s="13" t="s">
        <v>211</v>
      </c>
      <c r="F90" s="15">
        <v>8</v>
      </c>
      <c r="G90" s="102">
        <f>COMPOSIÇÕES!G906</f>
        <v>258.31</v>
      </c>
      <c r="H90" s="159">
        <f t="shared" si="3"/>
        <v>322.89</v>
      </c>
      <c r="I90" s="159">
        <f t="shared" si="4"/>
        <v>2583.12</v>
      </c>
      <c r="N90" s="15">
        <v>8</v>
      </c>
      <c r="O90" s="102">
        <v>259.51</v>
      </c>
      <c r="P90" s="159">
        <f t="shared" si="12"/>
        <v>324.39</v>
      </c>
      <c r="Q90" s="159">
        <f t="shared" si="13"/>
        <v>2595.12</v>
      </c>
      <c r="S90" s="15"/>
      <c r="T90" s="102">
        <f t="shared" si="11"/>
        <v>1.1999999999999886</v>
      </c>
      <c r="U90" s="159">
        <f t="shared" si="9"/>
        <v>1.5</v>
      </c>
      <c r="V90" s="159">
        <f t="shared" si="10"/>
        <v>12</v>
      </c>
    </row>
    <row r="91" spans="1:22" s="3" customFormat="1" ht="27">
      <c r="A91" s="13" t="s">
        <v>363</v>
      </c>
      <c r="B91" s="13" t="s">
        <v>107</v>
      </c>
      <c r="C91" s="158" t="s">
        <v>349</v>
      </c>
      <c r="D91" s="147" t="s">
        <v>350</v>
      </c>
      <c r="E91" s="13" t="s">
        <v>320</v>
      </c>
      <c r="F91" s="15">
        <v>1</v>
      </c>
      <c r="G91" s="102">
        <f>COMPOSIÇÕES!G920</f>
        <v>3487.45</v>
      </c>
      <c r="H91" s="159">
        <f>ROUND(G91*$J$10,2)</f>
        <v>4359.31</v>
      </c>
      <c r="I91" s="159">
        <f>ROUND(F91*H91,2)</f>
        <v>4359.31</v>
      </c>
      <c r="N91" s="15">
        <v>1</v>
      </c>
      <c r="O91" s="102">
        <v>3504.85</v>
      </c>
      <c r="P91" s="159">
        <f t="shared" si="12"/>
        <v>4381.06</v>
      </c>
      <c r="Q91" s="159">
        <f t="shared" si="13"/>
        <v>4381.06</v>
      </c>
      <c r="S91" s="15"/>
      <c r="T91" s="102">
        <f t="shared" si="11"/>
        <v>17.40000000000009</v>
      </c>
      <c r="U91" s="159">
        <f t="shared" si="9"/>
        <v>21.75</v>
      </c>
      <c r="V91" s="159">
        <f t="shared" si="10"/>
        <v>21.75</v>
      </c>
    </row>
    <row r="92" spans="1:22" s="3" customFormat="1" ht="27">
      <c r="A92" s="13" t="s">
        <v>468</v>
      </c>
      <c r="B92" s="13" t="s">
        <v>107</v>
      </c>
      <c r="C92" s="158" t="s">
        <v>245</v>
      </c>
      <c r="D92" s="147" t="s">
        <v>246</v>
      </c>
      <c r="E92" s="13" t="s">
        <v>197</v>
      </c>
      <c r="F92" s="15">
        <v>1.12</v>
      </c>
      <c r="G92" s="102">
        <f>COMPOSIÇÕES!G931</f>
        <v>505.96999999999997</v>
      </c>
      <c r="H92" s="159">
        <f t="shared" si="3"/>
        <v>632.46</v>
      </c>
      <c r="I92" s="159">
        <f t="shared" si="4"/>
        <v>708.36</v>
      </c>
      <c r="N92" s="15">
        <v>1.12</v>
      </c>
      <c r="O92" s="102">
        <v>508.44</v>
      </c>
      <c r="P92" s="159">
        <f t="shared" si="12"/>
        <v>635.55</v>
      </c>
      <c r="Q92" s="159">
        <f t="shared" si="13"/>
        <v>711.82</v>
      </c>
      <c r="S92" s="15"/>
      <c r="T92" s="102">
        <f t="shared" si="11"/>
        <v>2.4700000000000273</v>
      </c>
      <c r="U92" s="159">
        <f t="shared" si="9"/>
        <v>3.089999999999918</v>
      </c>
      <c r="V92" s="159">
        <f t="shared" si="10"/>
        <v>3.4600000000000364</v>
      </c>
    </row>
    <row r="93" spans="1:22" s="175" customFormat="1" ht="13.5">
      <c r="A93" s="177">
        <v>15</v>
      </c>
      <c r="B93" s="177"/>
      <c r="C93" s="178"/>
      <c r="D93" s="183" t="s">
        <v>364</v>
      </c>
      <c r="E93" s="179"/>
      <c r="F93" s="179"/>
      <c r="G93" s="180"/>
      <c r="H93" s="180"/>
      <c r="I93" s="181">
        <f>SUM(I94:I97)</f>
        <v>3865.2</v>
      </c>
      <c r="K93" s="182"/>
      <c r="N93" s="179"/>
      <c r="O93" s="180"/>
      <c r="P93" s="180"/>
      <c r="Q93" s="181">
        <f>SUM(Q94:Q97)</f>
        <v>3878.9500000000003</v>
      </c>
      <c r="S93" s="179"/>
      <c r="T93" s="180">
        <f t="shared" si="11"/>
        <v>0</v>
      </c>
      <c r="U93" s="180">
        <f t="shared" si="9"/>
        <v>0</v>
      </c>
      <c r="V93" s="181">
        <f t="shared" si="10"/>
        <v>13.750000000000455</v>
      </c>
    </row>
    <row r="94" spans="1:22" s="3" customFormat="1" ht="40.5">
      <c r="A94" s="13" t="s">
        <v>373</v>
      </c>
      <c r="B94" s="13" t="s">
        <v>106</v>
      </c>
      <c r="C94" s="158" t="s">
        <v>365</v>
      </c>
      <c r="D94" s="147" t="s">
        <v>366</v>
      </c>
      <c r="E94" s="13" t="s">
        <v>205</v>
      </c>
      <c r="F94" s="15">
        <v>25</v>
      </c>
      <c r="G94" s="102">
        <f>COMPOSIÇÕES!G945</f>
        <v>45.599999999999994</v>
      </c>
      <c r="H94" s="159">
        <f t="shared" si="3"/>
        <v>57</v>
      </c>
      <c r="I94" s="159">
        <f>ROUND(F94*H94,2)</f>
        <v>1425</v>
      </c>
      <c r="N94" s="15">
        <v>25</v>
      </c>
      <c r="O94" s="102">
        <v>45.78</v>
      </c>
      <c r="P94" s="159">
        <f>ROUND(O94*$J$10,2)</f>
        <v>57.23</v>
      </c>
      <c r="Q94" s="159">
        <f>ROUND(N94*P94,2)</f>
        <v>1430.75</v>
      </c>
      <c r="S94" s="15"/>
      <c r="T94" s="102">
        <f t="shared" si="11"/>
        <v>0.18000000000000682</v>
      </c>
      <c r="U94" s="159">
        <f t="shared" si="9"/>
        <v>0.22999999999999687</v>
      </c>
      <c r="V94" s="159">
        <f t="shared" si="10"/>
        <v>5.75</v>
      </c>
    </row>
    <row r="95" spans="1:22" s="3" customFormat="1" ht="54">
      <c r="A95" s="13" t="s">
        <v>374</v>
      </c>
      <c r="B95" s="13" t="s">
        <v>106</v>
      </c>
      <c r="C95" s="158" t="s">
        <v>367</v>
      </c>
      <c r="D95" s="147" t="s">
        <v>368</v>
      </c>
      <c r="E95" s="13" t="s">
        <v>211</v>
      </c>
      <c r="F95" s="15">
        <v>5</v>
      </c>
      <c r="G95" s="102">
        <f>COMPOSIÇÕES!G958</f>
        <v>69.69999999999999</v>
      </c>
      <c r="H95" s="159">
        <f t="shared" si="3"/>
        <v>87.13</v>
      </c>
      <c r="I95" s="159">
        <f>ROUND(F95*H95,2)</f>
        <v>435.65</v>
      </c>
      <c r="N95" s="15">
        <v>5</v>
      </c>
      <c r="O95" s="102">
        <v>70.02</v>
      </c>
      <c r="P95" s="159">
        <f>ROUND(O95*$J$10,2)</f>
        <v>87.53</v>
      </c>
      <c r="Q95" s="159">
        <f>ROUND(N95*P95,2)</f>
        <v>437.65</v>
      </c>
      <c r="S95" s="15"/>
      <c r="T95" s="102">
        <f t="shared" si="11"/>
        <v>0.3200000000000074</v>
      </c>
      <c r="U95" s="159">
        <f t="shared" si="9"/>
        <v>0.4000000000000057</v>
      </c>
      <c r="V95" s="159">
        <f t="shared" si="10"/>
        <v>2</v>
      </c>
    </row>
    <row r="96" spans="1:22" s="3" customFormat="1" ht="27">
      <c r="A96" s="13" t="s">
        <v>375</v>
      </c>
      <c r="B96" s="13" t="s">
        <v>317</v>
      </c>
      <c r="C96" s="158" t="s">
        <v>369</v>
      </c>
      <c r="D96" s="147" t="s">
        <v>370</v>
      </c>
      <c r="E96" s="13" t="s">
        <v>320</v>
      </c>
      <c r="F96" s="15">
        <v>5</v>
      </c>
      <c r="G96" s="102">
        <f>COMPOSIÇÕES!G967</f>
        <v>25.45</v>
      </c>
      <c r="H96" s="159">
        <f t="shared" si="3"/>
        <v>31.81</v>
      </c>
      <c r="I96" s="159">
        <f>ROUND(F96*H96,2)</f>
        <v>159.05</v>
      </c>
      <c r="N96" s="15">
        <v>5</v>
      </c>
      <c r="O96" s="102">
        <v>25.58</v>
      </c>
      <c r="P96" s="159">
        <f>ROUND(O96*$J$10,2)</f>
        <v>31.98</v>
      </c>
      <c r="Q96" s="159">
        <f>ROUND(N96*P96,2)</f>
        <v>159.9</v>
      </c>
      <c r="S96" s="15"/>
      <c r="T96" s="102">
        <f t="shared" si="11"/>
        <v>0.129999999999999</v>
      </c>
      <c r="U96" s="159">
        <f t="shared" si="9"/>
        <v>0.1700000000000017</v>
      </c>
      <c r="V96" s="159">
        <f t="shared" si="10"/>
        <v>0.8499999999999943</v>
      </c>
    </row>
    <row r="97" spans="1:22" s="3" customFormat="1" ht="54">
      <c r="A97" s="13" t="s">
        <v>376</v>
      </c>
      <c r="B97" s="13" t="s">
        <v>106</v>
      </c>
      <c r="C97" s="158" t="s">
        <v>371</v>
      </c>
      <c r="D97" s="147" t="s">
        <v>372</v>
      </c>
      <c r="E97" s="13" t="s">
        <v>211</v>
      </c>
      <c r="F97" s="15">
        <v>5</v>
      </c>
      <c r="G97" s="102">
        <f>COMPOSIÇÕES!G983</f>
        <v>295.28000000000003</v>
      </c>
      <c r="H97" s="159">
        <f t="shared" si="3"/>
        <v>369.1</v>
      </c>
      <c r="I97" s="159">
        <f>ROUND(F97*H97,2)</f>
        <v>1845.5</v>
      </c>
      <c r="N97" s="15">
        <v>5</v>
      </c>
      <c r="O97" s="102">
        <v>296.1</v>
      </c>
      <c r="P97" s="159">
        <f>ROUND(O97*$J$10,2)</f>
        <v>370.13</v>
      </c>
      <c r="Q97" s="159">
        <f>ROUND(N97*P97,2)</f>
        <v>1850.65</v>
      </c>
      <c r="S97" s="15"/>
      <c r="T97" s="102">
        <f t="shared" si="11"/>
        <v>0.8199999999999932</v>
      </c>
      <c r="U97" s="159">
        <f t="shared" si="9"/>
        <v>1.0299999999999727</v>
      </c>
      <c r="V97" s="159">
        <f t="shared" si="10"/>
        <v>5.150000000000091</v>
      </c>
    </row>
    <row r="98" spans="1:22" s="175" customFormat="1" ht="13.5">
      <c r="A98" s="177">
        <v>16</v>
      </c>
      <c r="B98" s="177"/>
      <c r="C98" s="178"/>
      <c r="D98" s="183" t="s">
        <v>377</v>
      </c>
      <c r="E98" s="179"/>
      <c r="F98" s="179"/>
      <c r="G98" s="180"/>
      <c r="H98" s="180"/>
      <c r="I98" s="181">
        <f>SUM(I99:I117)</f>
        <v>58394.74</v>
      </c>
      <c r="K98" s="182"/>
      <c r="N98" s="179"/>
      <c r="O98" s="180"/>
      <c r="P98" s="180"/>
      <c r="Q98" s="181">
        <f>SUM(Q99:Q117)</f>
        <v>58629.66</v>
      </c>
      <c r="S98" s="179"/>
      <c r="T98" s="180">
        <f t="shared" si="11"/>
        <v>0</v>
      </c>
      <c r="U98" s="180">
        <f t="shared" si="9"/>
        <v>0</v>
      </c>
      <c r="V98" s="181">
        <f t="shared" si="10"/>
        <v>234.92000000000553</v>
      </c>
    </row>
    <row r="99" spans="1:22" s="4" customFormat="1" ht="13.5">
      <c r="A99" s="149" t="s">
        <v>408</v>
      </c>
      <c r="B99" s="149"/>
      <c r="C99" s="160"/>
      <c r="D99" s="148" t="s">
        <v>378</v>
      </c>
      <c r="E99" s="149"/>
      <c r="F99" s="150">
        <v>0</v>
      </c>
      <c r="G99" s="151"/>
      <c r="H99" s="163"/>
      <c r="I99" s="163"/>
      <c r="N99" s="150">
        <v>0</v>
      </c>
      <c r="O99" s="151">
        <v>0</v>
      </c>
      <c r="P99" s="163"/>
      <c r="Q99" s="163"/>
      <c r="S99" s="150"/>
      <c r="T99" s="151">
        <f t="shared" si="11"/>
        <v>0</v>
      </c>
      <c r="U99" s="163">
        <f t="shared" si="9"/>
        <v>0</v>
      </c>
      <c r="V99" s="163">
        <f t="shared" si="10"/>
        <v>0</v>
      </c>
    </row>
    <row r="100" spans="1:22" s="3" customFormat="1" ht="54">
      <c r="A100" s="13" t="s">
        <v>409</v>
      </c>
      <c r="B100" s="13" t="s">
        <v>106</v>
      </c>
      <c r="C100" s="158" t="s">
        <v>379</v>
      </c>
      <c r="D100" s="147" t="s">
        <v>380</v>
      </c>
      <c r="E100" s="13" t="s">
        <v>211</v>
      </c>
      <c r="F100" s="15">
        <v>1</v>
      </c>
      <c r="G100" s="102">
        <f>COMPOSIÇÕES!G995</f>
        <v>615.62</v>
      </c>
      <c r="H100" s="159">
        <f t="shared" si="3"/>
        <v>769.53</v>
      </c>
      <c r="I100" s="159">
        <f aca="true" t="shared" si="14" ref="I100:I111">ROUND(F100*H100,2)</f>
        <v>769.53</v>
      </c>
      <c r="N100" s="15">
        <v>1</v>
      </c>
      <c r="O100" s="102">
        <v>618.62</v>
      </c>
      <c r="P100" s="159">
        <f>ROUND(O100*$J$10,2)</f>
        <v>773.28</v>
      </c>
      <c r="Q100" s="159">
        <f>ROUND(N100*P100,2)</f>
        <v>773.28</v>
      </c>
      <c r="S100" s="15"/>
      <c r="T100" s="102">
        <f t="shared" si="11"/>
        <v>3</v>
      </c>
      <c r="U100" s="159">
        <f t="shared" si="9"/>
        <v>3.75</v>
      </c>
      <c r="V100" s="159">
        <f t="shared" si="10"/>
        <v>3.75</v>
      </c>
    </row>
    <row r="101" spans="1:22" s="3" customFormat="1" ht="27">
      <c r="A101" s="13" t="s">
        <v>410</v>
      </c>
      <c r="B101" s="13" t="s">
        <v>106</v>
      </c>
      <c r="C101" s="158" t="s">
        <v>381</v>
      </c>
      <c r="D101" s="147" t="s">
        <v>382</v>
      </c>
      <c r="E101" s="13" t="s">
        <v>211</v>
      </c>
      <c r="F101" s="15">
        <v>22</v>
      </c>
      <c r="G101" s="102">
        <f>COMPOSIÇÕES!G1007</f>
        <v>10.91</v>
      </c>
      <c r="H101" s="159">
        <f t="shared" si="3"/>
        <v>13.64</v>
      </c>
      <c r="I101" s="159">
        <f t="shared" si="14"/>
        <v>300.08</v>
      </c>
      <c r="N101" s="15">
        <v>22</v>
      </c>
      <c r="O101" s="102">
        <v>10.94</v>
      </c>
      <c r="P101" s="159">
        <f>ROUND(O101*$J$10,2)</f>
        <v>13.68</v>
      </c>
      <c r="Q101" s="159">
        <f>ROUND(N101*P101,2)</f>
        <v>300.96</v>
      </c>
      <c r="S101" s="15"/>
      <c r="T101" s="102">
        <f t="shared" si="11"/>
        <v>0.02999999999999936</v>
      </c>
      <c r="U101" s="159">
        <f t="shared" si="9"/>
        <v>0.03999999999999915</v>
      </c>
      <c r="V101" s="159">
        <f t="shared" si="10"/>
        <v>0.8799999999999955</v>
      </c>
    </row>
    <row r="102" spans="1:22" s="3" customFormat="1" ht="27">
      <c r="A102" s="13" t="s">
        <v>411</v>
      </c>
      <c r="B102" s="13" t="s">
        <v>106</v>
      </c>
      <c r="C102" s="158">
        <v>96985</v>
      </c>
      <c r="D102" s="147" t="s">
        <v>383</v>
      </c>
      <c r="E102" s="13" t="s">
        <v>211</v>
      </c>
      <c r="F102" s="15">
        <v>1</v>
      </c>
      <c r="G102" s="102">
        <f>COMPOSIÇÕES!G1018</f>
        <v>104.00999999999999</v>
      </c>
      <c r="H102" s="159">
        <f t="shared" si="3"/>
        <v>130.01</v>
      </c>
      <c r="I102" s="159">
        <f t="shared" si="14"/>
        <v>130.01</v>
      </c>
      <c r="N102" s="15">
        <v>1</v>
      </c>
      <c r="O102" s="102">
        <v>104.49</v>
      </c>
      <c r="P102" s="159">
        <f>ROUND(O102*$J$10,2)</f>
        <v>130.61</v>
      </c>
      <c r="Q102" s="159">
        <f>ROUND(N102*P102,2)</f>
        <v>130.61</v>
      </c>
      <c r="S102" s="15"/>
      <c r="T102" s="102">
        <f t="shared" si="11"/>
        <v>0.480000000000004</v>
      </c>
      <c r="U102" s="159">
        <f t="shared" si="9"/>
        <v>0.6000000000000227</v>
      </c>
      <c r="V102" s="159">
        <f t="shared" si="10"/>
        <v>0.6000000000000227</v>
      </c>
    </row>
    <row r="103" spans="1:22" s="3" customFormat="1" ht="27">
      <c r="A103" s="13" t="s">
        <v>412</v>
      </c>
      <c r="B103" s="13" t="s">
        <v>106</v>
      </c>
      <c r="C103" s="158" t="s">
        <v>384</v>
      </c>
      <c r="D103" s="147" t="s">
        <v>385</v>
      </c>
      <c r="E103" s="13" t="s">
        <v>205</v>
      </c>
      <c r="F103" s="15">
        <v>10</v>
      </c>
      <c r="G103" s="102">
        <f>COMPOSIÇÕES!G1029</f>
        <v>44.35</v>
      </c>
      <c r="H103" s="159">
        <f t="shared" si="3"/>
        <v>55.44</v>
      </c>
      <c r="I103" s="159">
        <f t="shared" si="14"/>
        <v>554.4</v>
      </c>
      <c r="N103" s="15">
        <v>10</v>
      </c>
      <c r="O103" s="102">
        <v>44.57</v>
      </c>
      <c r="P103" s="159">
        <f>ROUND(O103*$J$10,2)</f>
        <v>55.71</v>
      </c>
      <c r="Q103" s="159">
        <f>ROUND(N103*P103,2)</f>
        <v>557.1</v>
      </c>
      <c r="S103" s="15"/>
      <c r="T103" s="102">
        <f t="shared" si="11"/>
        <v>0.21999999999999886</v>
      </c>
      <c r="U103" s="159">
        <f t="shared" si="9"/>
        <v>0.2700000000000031</v>
      </c>
      <c r="V103" s="159">
        <f t="shared" si="10"/>
        <v>2.7000000000000455</v>
      </c>
    </row>
    <row r="104" spans="1:22" s="3" customFormat="1" ht="27">
      <c r="A104" s="13" t="s">
        <v>413</v>
      </c>
      <c r="B104" s="13" t="s">
        <v>106</v>
      </c>
      <c r="C104" s="158">
        <v>98111</v>
      </c>
      <c r="D104" s="147" t="s">
        <v>386</v>
      </c>
      <c r="E104" s="13" t="s">
        <v>211</v>
      </c>
      <c r="F104" s="15">
        <v>1</v>
      </c>
      <c r="G104" s="102">
        <f>COMPOSIÇÕES!G1041</f>
        <v>47.519999999999996</v>
      </c>
      <c r="H104" s="159">
        <f t="shared" si="3"/>
        <v>59.4</v>
      </c>
      <c r="I104" s="159">
        <f t="shared" si="14"/>
        <v>59.4</v>
      </c>
      <c r="N104" s="15">
        <v>1</v>
      </c>
      <c r="O104" s="102">
        <v>47.71</v>
      </c>
      <c r="P104" s="159">
        <f>ROUND(O104*$J$10,2)</f>
        <v>59.64</v>
      </c>
      <c r="Q104" s="159">
        <f>ROUND(N104*P104,2)</f>
        <v>59.64</v>
      </c>
      <c r="S104" s="15"/>
      <c r="T104" s="102">
        <f t="shared" si="11"/>
        <v>0.19000000000000483</v>
      </c>
      <c r="U104" s="159">
        <f t="shared" si="9"/>
        <v>0.240000000000002</v>
      </c>
      <c r="V104" s="159">
        <f t="shared" si="10"/>
        <v>0.240000000000002</v>
      </c>
    </row>
    <row r="105" spans="1:22" s="4" customFormat="1" ht="13.5">
      <c r="A105" s="149" t="s">
        <v>414</v>
      </c>
      <c r="B105" s="149"/>
      <c r="C105" s="160"/>
      <c r="D105" s="148" t="s">
        <v>387</v>
      </c>
      <c r="E105" s="149"/>
      <c r="F105" s="150">
        <v>0</v>
      </c>
      <c r="G105" s="151"/>
      <c r="H105" s="163"/>
      <c r="I105" s="163"/>
      <c r="N105" s="150">
        <v>0</v>
      </c>
      <c r="O105" s="151">
        <v>0</v>
      </c>
      <c r="P105" s="163"/>
      <c r="Q105" s="163"/>
      <c r="S105" s="150"/>
      <c r="T105" s="151">
        <f t="shared" si="11"/>
        <v>0</v>
      </c>
      <c r="U105" s="163">
        <f t="shared" si="9"/>
        <v>0</v>
      </c>
      <c r="V105" s="163">
        <f t="shared" si="10"/>
        <v>0</v>
      </c>
    </row>
    <row r="106" spans="1:22" s="3" customFormat="1" ht="67.5">
      <c r="A106" s="13" t="s">
        <v>415</v>
      </c>
      <c r="B106" s="13" t="s">
        <v>106</v>
      </c>
      <c r="C106" s="158" t="s">
        <v>388</v>
      </c>
      <c r="D106" s="147" t="s">
        <v>389</v>
      </c>
      <c r="E106" s="13" t="s">
        <v>211</v>
      </c>
      <c r="F106" s="15">
        <v>42</v>
      </c>
      <c r="G106" s="102">
        <f>COMPOSIÇÕES!G1059</f>
        <v>225.35000000000002</v>
      </c>
      <c r="H106" s="159">
        <f t="shared" si="3"/>
        <v>281.69</v>
      </c>
      <c r="I106" s="159">
        <f t="shared" si="14"/>
        <v>11830.98</v>
      </c>
      <c r="N106" s="15">
        <v>42</v>
      </c>
      <c r="O106" s="102">
        <v>226.4</v>
      </c>
      <c r="P106" s="159">
        <f>ROUND(O106*$J$10,2)</f>
        <v>283</v>
      </c>
      <c r="Q106" s="159">
        <f>ROUND(N106*P106,2)</f>
        <v>11886</v>
      </c>
      <c r="S106" s="15"/>
      <c r="T106" s="102">
        <f t="shared" si="11"/>
        <v>1.049999999999983</v>
      </c>
      <c r="U106" s="159">
        <f t="shared" si="9"/>
        <v>1.3100000000000023</v>
      </c>
      <c r="V106" s="159">
        <f t="shared" si="10"/>
        <v>55.02000000000044</v>
      </c>
    </row>
    <row r="107" spans="1:22" s="3" customFormat="1" ht="40.5">
      <c r="A107" s="13" t="s">
        <v>416</v>
      </c>
      <c r="B107" s="13" t="s">
        <v>106</v>
      </c>
      <c r="C107" s="158" t="s">
        <v>390</v>
      </c>
      <c r="D107" s="147" t="s">
        <v>391</v>
      </c>
      <c r="E107" s="13" t="s">
        <v>205</v>
      </c>
      <c r="F107" s="15">
        <v>200</v>
      </c>
      <c r="G107" s="102">
        <f>COMPOSIÇÕES!G1071</f>
        <v>6.38</v>
      </c>
      <c r="H107" s="159">
        <f t="shared" si="3"/>
        <v>7.98</v>
      </c>
      <c r="I107" s="159">
        <f t="shared" si="14"/>
        <v>1596</v>
      </c>
      <c r="N107" s="15">
        <v>200</v>
      </c>
      <c r="O107" s="102">
        <v>6.38</v>
      </c>
      <c r="P107" s="159">
        <f>ROUND(O107*$J$10,2)</f>
        <v>7.98</v>
      </c>
      <c r="Q107" s="159">
        <f>ROUND(N107*P107,2)</f>
        <v>1596</v>
      </c>
      <c r="S107" s="15"/>
      <c r="T107" s="102">
        <f t="shared" si="11"/>
        <v>0</v>
      </c>
      <c r="U107" s="159">
        <f t="shared" si="9"/>
        <v>0</v>
      </c>
      <c r="V107" s="159">
        <f t="shared" si="10"/>
        <v>0</v>
      </c>
    </row>
    <row r="108" spans="1:22" s="3" customFormat="1" ht="40.5">
      <c r="A108" s="13" t="s">
        <v>417</v>
      </c>
      <c r="B108" s="13" t="s">
        <v>106</v>
      </c>
      <c r="C108" s="158" t="s">
        <v>392</v>
      </c>
      <c r="D108" s="147" t="s">
        <v>393</v>
      </c>
      <c r="E108" s="13" t="s">
        <v>211</v>
      </c>
      <c r="F108" s="15">
        <v>20</v>
      </c>
      <c r="G108" s="102">
        <f>COMPOSIÇÕES!G1086</f>
        <v>193.7</v>
      </c>
      <c r="H108" s="159">
        <f t="shared" si="3"/>
        <v>242.13</v>
      </c>
      <c r="I108" s="159">
        <f t="shared" si="14"/>
        <v>4842.6</v>
      </c>
      <c r="N108" s="15">
        <v>20</v>
      </c>
      <c r="O108" s="102">
        <v>194.41</v>
      </c>
      <c r="P108" s="159">
        <f>ROUND(O108*$J$10,2)</f>
        <v>243.01</v>
      </c>
      <c r="Q108" s="159">
        <f>ROUND(N108*P108,2)</f>
        <v>4860.2</v>
      </c>
      <c r="S108" s="15"/>
      <c r="T108" s="102">
        <f t="shared" si="11"/>
        <v>0.710000000000008</v>
      </c>
      <c r="U108" s="159">
        <f t="shared" si="9"/>
        <v>0.8799999999999955</v>
      </c>
      <c r="V108" s="159">
        <f t="shared" si="10"/>
        <v>17.599999999999454</v>
      </c>
    </row>
    <row r="109" spans="1:22" s="4" customFormat="1" ht="13.5">
      <c r="A109" s="149" t="s">
        <v>418</v>
      </c>
      <c r="B109" s="149"/>
      <c r="C109" s="160"/>
      <c r="D109" s="148" t="s">
        <v>394</v>
      </c>
      <c r="E109" s="149"/>
      <c r="F109" s="150">
        <v>0</v>
      </c>
      <c r="G109" s="151"/>
      <c r="H109" s="163"/>
      <c r="I109" s="163"/>
      <c r="N109" s="150">
        <v>0</v>
      </c>
      <c r="O109" s="151">
        <v>0</v>
      </c>
      <c r="P109" s="163"/>
      <c r="Q109" s="163"/>
      <c r="S109" s="150"/>
      <c r="T109" s="151">
        <f t="shared" si="11"/>
        <v>0</v>
      </c>
      <c r="U109" s="163">
        <f t="shared" si="9"/>
        <v>0</v>
      </c>
      <c r="V109" s="163">
        <f t="shared" si="10"/>
        <v>0</v>
      </c>
    </row>
    <row r="110" spans="1:22" s="3" customFormat="1" ht="40.5">
      <c r="A110" s="13" t="s">
        <v>419</v>
      </c>
      <c r="B110" s="13" t="s">
        <v>106</v>
      </c>
      <c r="C110" s="158">
        <v>91928</v>
      </c>
      <c r="D110" s="147" t="s">
        <v>395</v>
      </c>
      <c r="E110" s="13" t="s">
        <v>205</v>
      </c>
      <c r="F110" s="15">
        <v>200</v>
      </c>
      <c r="G110" s="102">
        <f>COMPOSIÇÕES!G1098</f>
        <v>7.07</v>
      </c>
      <c r="H110" s="159">
        <f t="shared" si="3"/>
        <v>8.84</v>
      </c>
      <c r="I110" s="159">
        <f t="shared" si="14"/>
        <v>1768</v>
      </c>
      <c r="N110" s="15">
        <v>200</v>
      </c>
      <c r="O110" s="102">
        <v>7.07</v>
      </c>
      <c r="P110" s="159">
        <f>ROUND(O110*$J$10,2)</f>
        <v>8.84</v>
      </c>
      <c r="Q110" s="159">
        <f>ROUND(N110*P110,2)</f>
        <v>1768</v>
      </c>
      <c r="S110" s="15"/>
      <c r="T110" s="102">
        <f t="shared" si="11"/>
        <v>0</v>
      </c>
      <c r="U110" s="159">
        <f t="shared" si="9"/>
        <v>0</v>
      </c>
      <c r="V110" s="159">
        <f t="shared" si="10"/>
        <v>0</v>
      </c>
    </row>
    <row r="111" spans="1:22" s="3" customFormat="1" ht="40.5">
      <c r="A111" s="13" t="s">
        <v>420</v>
      </c>
      <c r="B111" s="13" t="s">
        <v>106</v>
      </c>
      <c r="C111" s="158">
        <v>91932</v>
      </c>
      <c r="D111" s="147" t="s">
        <v>396</v>
      </c>
      <c r="E111" s="13" t="s">
        <v>205</v>
      </c>
      <c r="F111" s="15">
        <v>400</v>
      </c>
      <c r="G111" s="102">
        <f>COMPOSIÇÕES!G1110</f>
        <v>16.06</v>
      </c>
      <c r="H111" s="159">
        <f t="shared" si="3"/>
        <v>20.08</v>
      </c>
      <c r="I111" s="159">
        <f t="shared" si="14"/>
        <v>8032</v>
      </c>
      <c r="N111" s="15">
        <v>400</v>
      </c>
      <c r="O111" s="102">
        <v>16.11</v>
      </c>
      <c r="P111" s="159">
        <f>ROUND(O111*$J$10,2)</f>
        <v>20.14</v>
      </c>
      <c r="Q111" s="159">
        <f>ROUND(N111*P111,2)</f>
        <v>8056</v>
      </c>
      <c r="S111" s="15"/>
      <c r="T111" s="102">
        <f t="shared" si="11"/>
        <v>0.05000000000000071</v>
      </c>
      <c r="U111" s="159">
        <f t="shared" si="9"/>
        <v>0.060000000000002274</v>
      </c>
      <c r="V111" s="159">
        <f t="shared" si="10"/>
        <v>24</v>
      </c>
    </row>
    <row r="112" spans="1:22" s="4" customFormat="1" ht="13.5">
      <c r="A112" s="149" t="s">
        <v>421</v>
      </c>
      <c r="B112" s="149"/>
      <c r="C112" s="160"/>
      <c r="D112" s="148" t="s">
        <v>397</v>
      </c>
      <c r="E112" s="149"/>
      <c r="F112" s="150">
        <v>0</v>
      </c>
      <c r="G112" s="151"/>
      <c r="H112" s="163"/>
      <c r="I112" s="163"/>
      <c r="N112" s="150">
        <v>0</v>
      </c>
      <c r="O112" s="151">
        <v>0</v>
      </c>
      <c r="P112" s="163"/>
      <c r="Q112" s="163"/>
      <c r="S112" s="150"/>
      <c r="T112" s="151">
        <f t="shared" si="11"/>
        <v>0</v>
      </c>
      <c r="U112" s="163">
        <f t="shared" si="9"/>
        <v>0</v>
      </c>
      <c r="V112" s="163">
        <f t="shared" si="10"/>
        <v>0</v>
      </c>
    </row>
    <row r="113" spans="1:22" s="3" customFormat="1" ht="40.5">
      <c r="A113" s="13" t="s">
        <v>422</v>
      </c>
      <c r="B113" s="13" t="s">
        <v>106</v>
      </c>
      <c r="C113" s="158" t="s">
        <v>398</v>
      </c>
      <c r="D113" s="147" t="s">
        <v>399</v>
      </c>
      <c r="E113" s="13" t="s">
        <v>211</v>
      </c>
      <c r="F113" s="15">
        <v>42</v>
      </c>
      <c r="G113" s="102">
        <f>COMPOSIÇÕES!G1121</f>
        <v>37.91</v>
      </c>
      <c r="H113" s="159">
        <f t="shared" si="3"/>
        <v>47.39</v>
      </c>
      <c r="I113" s="159">
        <f>ROUND(F113*H113,2)</f>
        <v>1990.38</v>
      </c>
      <c r="N113" s="15">
        <v>42</v>
      </c>
      <c r="O113" s="102">
        <v>38.04</v>
      </c>
      <c r="P113" s="159">
        <f>ROUND(O113*$J$10,2)</f>
        <v>47.55</v>
      </c>
      <c r="Q113" s="159">
        <f>ROUND(N113*P113,2)</f>
        <v>1997.1</v>
      </c>
      <c r="S113" s="15"/>
      <c r="T113" s="102">
        <f t="shared" si="11"/>
        <v>0.13000000000000256</v>
      </c>
      <c r="U113" s="159">
        <f t="shared" si="9"/>
        <v>0.1599999999999966</v>
      </c>
      <c r="V113" s="159">
        <f t="shared" si="10"/>
        <v>6.7199999999998</v>
      </c>
    </row>
    <row r="114" spans="1:22" s="3" customFormat="1" ht="27">
      <c r="A114" s="13" t="s">
        <v>423</v>
      </c>
      <c r="B114" s="13" t="s">
        <v>107</v>
      </c>
      <c r="C114" s="158" t="s">
        <v>400</v>
      </c>
      <c r="D114" s="147" t="s">
        <v>401</v>
      </c>
      <c r="E114" s="13" t="s">
        <v>320</v>
      </c>
      <c r="F114" s="15">
        <v>30</v>
      </c>
      <c r="G114" s="102">
        <f>COMPOSIÇÕES!G1132</f>
        <v>31.259999999999998</v>
      </c>
      <c r="H114" s="159">
        <f t="shared" si="3"/>
        <v>39.08</v>
      </c>
      <c r="I114" s="159">
        <f>ROUND(F114*H114,2)</f>
        <v>1172.4</v>
      </c>
      <c r="N114" s="15">
        <v>30</v>
      </c>
      <c r="O114" s="102">
        <v>31.38</v>
      </c>
      <c r="P114" s="159">
        <f>ROUND(O114*$J$10,2)</f>
        <v>39.23</v>
      </c>
      <c r="Q114" s="159">
        <f>ROUND(N114*P114,2)</f>
        <v>1176.9</v>
      </c>
      <c r="S114" s="15"/>
      <c r="T114" s="102">
        <f t="shared" si="11"/>
        <v>0.120000000000001</v>
      </c>
      <c r="U114" s="159">
        <f t="shared" si="9"/>
        <v>0.14999999999999858</v>
      </c>
      <c r="V114" s="159">
        <f t="shared" si="10"/>
        <v>4.5</v>
      </c>
    </row>
    <row r="115" spans="1:22" s="3" customFormat="1" ht="27">
      <c r="A115" s="13" t="s">
        <v>424</v>
      </c>
      <c r="B115" s="13" t="s">
        <v>107</v>
      </c>
      <c r="C115" s="158" t="s">
        <v>402</v>
      </c>
      <c r="D115" s="147" t="s">
        <v>403</v>
      </c>
      <c r="E115" s="13" t="s">
        <v>320</v>
      </c>
      <c r="F115" s="15">
        <v>20</v>
      </c>
      <c r="G115" s="102">
        <f>COMPOSIÇÕES!G1143</f>
        <v>56.19</v>
      </c>
      <c r="H115" s="159">
        <f t="shared" si="3"/>
        <v>70.24</v>
      </c>
      <c r="I115" s="159">
        <f>ROUND(F115*H115,2)</f>
        <v>1404.8</v>
      </c>
      <c r="N115" s="15">
        <v>20</v>
      </c>
      <c r="O115" s="102">
        <v>56.44</v>
      </c>
      <c r="P115" s="159">
        <f>ROUND(O115*$J$10,2)</f>
        <v>70.55</v>
      </c>
      <c r="Q115" s="159">
        <f>ROUND(N115*P115,2)</f>
        <v>1411</v>
      </c>
      <c r="S115" s="15"/>
      <c r="T115" s="102">
        <f t="shared" si="11"/>
        <v>0.25</v>
      </c>
      <c r="U115" s="159">
        <f t="shared" si="9"/>
        <v>0.3100000000000023</v>
      </c>
      <c r="V115" s="159">
        <f t="shared" si="10"/>
        <v>6.2000000000000455</v>
      </c>
    </row>
    <row r="116" spans="1:22" s="3" customFormat="1" ht="40.5">
      <c r="A116" s="13" t="s">
        <v>425</v>
      </c>
      <c r="B116" s="13" t="s">
        <v>106</v>
      </c>
      <c r="C116" s="158" t="s">
        <v>404</v>
      </c>
      <c r="D116" s="147" t="s">
        <v>405</v>
      </c>
      <c r="E116" s="13" t="s">
        <v>211</v>
      </c>
      <c r="F116" s="15">
        <v>17</v>
      </c>
      <c r="G116" s="102">
        <f>COMPOSIÇÕES!G1156</f>
        <v>582.6800000000001</v>
      </c>
      <c r="H116" s="159">
        <f t="shared" si="3"/>
        <v>728.35</v>
      </c>
      <c r="I116" s="159">
        <f>ROUND(F116*H116,2)</f>
        <v>12381.95</v>
      </c>
      <c r="N116" s="15">
        <v>17</v>
      </c>
      <c r="O116" s="102">
        <v>585.3</v>
      </c>
      <c r="P116" s="159">
        <f>ROUND(O116*$J$10,2)</f>
        <v>731.63</v>
      </c>
      <c r="Q116" s="159">
        <f>ROUND(N116*P116,2)</f>
        <v>12437.71</v>
      </c>
      <c r="S116" s="15"/>
      <c r="T116" s="102">
        <f t="shared" si="11"/>
        <v>2.619999999999891</v>
      </c>
      <c r="U116" s="159">
        <f t="shared" si="9"/>
        <v>3.2799999999999727</v>
      </c>
      <c r="V116" s="159">
        <f t="shared" si="10"/>
        <v>55.7599999999984</v>
      </c>
    </row>
    <row r="117" spans="1:22" s="3" customFormat="1" ht="27">
      <c r="A117" s="13" t="s">
        <v>426</v>
      </c>
      <c r="B117" s="13" t="s">
        <v>106</v>
      </c>
      <c r="C117" s="158" t="s">
        <v>406</v>
      </c>
      <c r="D117" s="147" t="s">
        <v>407</v>
      </c>
      <c r="E117" s="13" t="s">
        <v>211</v>
      </c>
      <c r="F117" s="15">
        <v>17</v>
      </c>
      <c r="G117" s="102">
        <f>COMPOSIÇÕES!G1169</f>
        <v>544.1</v>
      </c>
      <c r="H117" s="159">
        <f t="shared" si="3"/>
        <v>680.13</v>
      </c>
      <c r="I117" s="159">
        <f>ROUND(F117*H117,2)</f>
        <v>11562.21</v>
      </c>
      <c r="N117" s="15">
        <v>17</v>
      </c>
      <c r="O117" s="102">
        <v>546.78</v>
      </c>
      <c r="P117" s="159">
        <f>ROUND(O117*$J$10,2)</f>
        <v>683.48</v>
      </c>
      <c r="Q117" s="159">
        <f>ROUND(N117*P117,2)</f>
        <v>11619.16</v>
      </c>
      <c r="S117" s="15"/>
      <c r="T117" s="102">
        <f t="shared" si="11"/>
        <v>2.67999999999995</v>
      </c>
      <c r="U117" s="159">
        <f t="shared" si="9"/>
        <v>3.3500000000000227</v>
      </c>
      <c r="V117" s="159">
        <f t="shared" si="10"/>
        <v>56.95000000000073</v>
      </c>
    </row>
    <row r="118" spans="1:22" s="175" customFormat="1" ht="13.5">
      <c r="A118" s="177">
        <v>17</v>
      </c>
      <c r="B118" s="177"/>
      <c r="C118" s="178"/>
      <c r="D118" s="183" t="s">
        <v>428</v>
      </c>
      <c r="E118" s="179"/>
      <c r="F118" s="179"/>
      <c r="G118" s="180"/>
      <c r="H118" s="180"/>
      <c r="I118" s="181">
        <f>SUM(I119:I128)</f>
        <v>57434.780000000006</v>
      </c>
      <c r="K118" s="182"/>
      <c r="N118" s="179"/>
      <c r="O118" s="180"/>
      <c r="P118" s="180"/>
      <c r="Q118" s="181">
        <f>SUM(Q119:Q128)</f>
        <v>57665.40999999999</v>
      </c>
      <c r="S118" s="179"/>
      <c r="T118" s="180">
        <f t="shared" si="11"/>
        <v>0</v>
      </c>
      <c r="U118" s="180">
        <f t="shared" si="9"/>
        <v>0</v>
      </c>
      <c r="V118" s="181">
        <f t="shared" si="10"/>
        <v>230.62999999998283</v>
      </c>
    </row>
    <row r="119" spans="1:22" s="3" customFormat="1" ht="13.5">
      <c r="A119" s="13" t="s">
        <v>451</v>
      </c>
      <c r="B119" s="13" t="s">
        <v>106</v>
      </c>
      <c r="C119" s="158" t="s">
        <v>189</v>
      </c>
      <c r="D119" s="147" t="s">
        <v>190</v>
      </c>
      <c r="E119" s="13" t="s">
        <v>200</v>
      </c>
      <c r="F119" s="15">
        <v>324.99</v>
      </c>
      <c r="G119" s="102">
        <f>COMPOSIÇÕES!G1180</f>
        <v>10.780000000000001</v>
      </c>
      <c r="H119" s="159">
        <f t="shared" si="3"/>
        <v>13.48</v>
      </c>
      <c r="I119" s="159">
        <f t="shared" si="4"/>
        <v>4380.87</v>
      </c>
      <c r="N119" s="15">
        <v>324.99</v>
      </c>
      <c r="O119" s="102">
        <v>10.82</v>
      </c>
      <c r="P119" s="159">
        <f aca="true" t="shared" si="15" ref="P119:P128">ROUND(O119*$J$10,2)</f>
        <v>13.53</v>
      </c>
      <c r="Q119" s="159">
        <f aca="true" t="shared" si="16" ref="Q119:Q128">ROUND(N119*P119,2)</f>
        <v>4397.11</v>
      </c>
      <c r="S119" s="15"/>
      <c r="T119" s="102">
        <f t="shared" si="11"/>
        <v>0.03999999999999915</v>
      </c>
      <c r="U119" s="159">
        <f t="shared" si="9"/>
        <v>0.049999999999998934</v>
      </c>
      <c r="V119" s="159">
        <f t="shared" si="10"/>
        <v>16.23999999999978</v>
      </c>
    </row>
    <row r="120" spans="1:22" s="3" customFormat="1" ht="27">
      <c r="A120" s="13" t="s">
        <v>452</v>
      </c>
      <c r="B120" s="13" t="s">
        <v>106</v>
      </c>
      <c r="C120" s="158" t="s">
        <v>429</v>
      </c>
      <c r="D120" s="147" t="s">
        <v>430</v>
      </c>
      <c r="E120" s="13" t="s">
        <v>211</v>
      </c>
      <c r="F120" s="15">
        <v>35</v>
      </c>
      <c r="G120" s="102">
        <f>COMPOSIÇÕES!G1193</f>
        <v>304.29999999999995</v>
      </c>
      <c r="H120" s="159">
        <f t="shared" si="3"/>
        <v>380.38</v>
      </c>
      <c r="I120" s="159">
        <f aca="true" t="shared" si="17" ref="I120:I128">ROUND(F120*H120,2)</f>
        <v>13313.3</v>
      </c>
      <c r="N120" s="15">
        <v>35</v>
      </c>
      <c r="O120" s="102">
        <v>305.49</v>
      </c>
      <c r="P120" s="159">
        <f t="shared" si="15"/>
        <v>381.86</v>
      </c>
      <c r="Q120" s="159">
        <f t="shared" si="16"/>
        <v>13365.1</v>
      </c>
      <c r="S120" s="15"/>
      <c r="T120" s="102">
        <f t="shared" si="11"/>
        <v>1.1900000000000546</v>
      </c>
      <c r="U120" s="159">
        <f t="shared" si="9"/>
        <v>1.4800000000000182</v>
      </c>
      <c r="V120" s="159">
        <f t="shared" si="10"/>
        <v>51.80000000000109</v>
      </c>
    </row>
    <row r="121" spans="1:22" s="3" customFormat="1" ht="13.5">
      <c r="A121" s="13" t="s">
        <v>453</v>
      </c>
      <c r="B121" s="13" t="s">
        <v>317</v>
      </c>
      <c r="C121" s="158" t="s">
        <v>431</v>
      </c>
      <c r="D121" s="147" t="s">
        <v>432</v>
      </c>
      <c r="E121" s="13" t="s">
        <v>320</v>
      </c>
      <c r="F121" s="15">
        <v>60</v>
      </c>
      <c r="G121" s="102">
        <f>COMPOSIÇÕES!G1202</f>
        <v>85.77</v>
      </c>
      <c r="H121" s="159">
        <f t="shared" si="3"/>
        <v>107.21</v>
      </c>
      <c r="I121" s="159">
        <f t="shared" si="17"/>
        <v>6432.6</v>
      </c>
      <c r="N121" s="15">
        <v>60</v>
      </c>
      <c r="O121" s="102">
        <v>86.2</v>
      </c>
      <c r="P121" s="159">
        <f t="shared" si="15"/>
        <v>107.75</v>
      </c>
      <c r="Q121" s="159">
        <f t="shared" si="16"/>
        <v>6465</v>
      </c>
      <c r="S121" s="15"/>
      <c r="T121" s="102">
        <f t="shared" si="11"/>
        <v>0.4300000000000068</v>
      </c>
      <c r="U121" s="159">
        <f t="shared" si="9"/>
        <v>0.5400000000000063</v>
      </c>
      <c r="V121" s="159">
        <f t="shared" si="10"/>
        <v>32.399999999999636</v>
      </c>
    </row>
    <row r="122" spans="1:22" s="3" customFormat="1" ht="27">
      <c r="A122" s="13" t="s">
        <v>454</v>
      </c>
      <c r="B122" s="13" t="s">
        <v>106</v>
      </c>
      <c r="C122" s="158" t="s">
        <v>433</v>
      </c>
      <c r="D122" s="147" t="s">
        <v>434</v>
      </c>
      <c r="E122" s="13" t="s">
        <v>211</v>
      </c>
      <c r="F122" s="15">
        <v>40</v>
      </c>
      <c r="G122" s="102">
        <f>COMPOSIÇÕES!G1213</f>
        <v>60.1</v>
      </c>
      <c r="H122" s="159">
        <f t="shared" si="3"/>
        <v>75.13</v>
      </c>
      <c r="I122" s="159">
        <f t="shared" si="17"/>
        <v>3005.2</v>
      </c>
      <c r="N122" s="15">
        <v>40</v>
      </c>
      <c r="O122" s="102">
        <v>60.34</v>
      </c>
      <c r="P122" s="159">
        <f t="shared" si="15"/>
        <v>75.43</v>
      </c>
      <c r="Q122" s="159">
        <f t="shared" si="16"/>
        <v>3017.2</v>
      </c>
      <c r="S122" s="15"/>
      <c r="T122" s="102">
        <f t="shared" si="11"/>
        <v>0.240000000000002</v>
      </c>
      <c r="U122" s="159">
        <f t="shared" si="9"/>
        <v>0.30000000000001137</v>
      </c>
      <c r="V122" s="159">
        <f t="shared" si="10"/>
        <v>12</v>
      </c>
    </row>
    <row r="123" spans="1:22" s="3" customFormat="1" ht="13.5">
      <c r="A123" s="13" t="s">
        <v>455</v>
      </c>
      <c r="B123" s="13" t="s">
        <v>317</v>
      </c>
      <c r="C123" s="158" t="s">
        <v>435</v>
      </c>
      <c r="D123" s="147" t="s">
        <v>436</v>
      </c>
      <c r="E123" s="13" t="s">
        <v>437</v>
      </c>
      <c r="F123" s="15">
        <v>10</v>
      </c>
      <c r="G123" s="102">
        <f>COMPOSIÇÕES!G1222</f>
        <v>4.03</v>
      </c>
      <c r="H123" s="159">
        <f t="shared" si="3"/>
        <v>5.04</v>
      </c>
      <c r="I123" s="159">
        <f t="shared" si="17"/>
        <v>50.4</v>
      </c>
      <c r="N123" s="15">
        <v>10</v>
      </c>
      <c r="O123" s="102">
        <v>4.05</v>
      </c>
      <c r="P123" s="159">
        <f t="shared" si="15"/>
        <v>5.06</v>
      </c>
      <c r="Q123" s="159">
        <f t="shared" si="16"/>
        <v>50.6</v>
      </c>
      <c r="S123" s="15"/>
      <c r="T123" s="102">
        <f t="shared" si="11"/>
        <v>0.019999999999999574</v>
      </c>
      <c r="U123" s="159">
        <f t="shared" si="9"/>
        <v>0.019999999999999574</v>
      </c>
      <c r="V123" s="159">
        <f t="shared" si="10"/>
        <v>0.20000000000000284</v>
      </c>
    </row>
    <row r="124" spans="1:22" s="3" customFormat="1" ht="27">
      <c r="A124" s="13" t="s">
        <v>456</v>
      </c>
      <c r="B124" s="13" t="s">
        <v>106</v>
      </c>
      <c r="C124" s="158" t="s">
        <v>438</v>
      </c>
      <c r="D124" s="147" t="s">
        <v>439</v>
      </c>
      <c r="E124" s="13" t="s">
        <v>200</v>
      </c>
      <c r="F124" s="15">
        <v>324.99</v>
      </c>
      <c r="G124" s="102">
        <f>COMPOSIÇÕES!G1233</f>
        <v>0.34</v>
      </c>
      <c r="H124" s="159">
        <f t="shared" si="3"/>
        <v>0.43</v>
      </c>
      <c r="I124" s="159">
        <f t="shared" si="17"/>
        <v>139.75</v>
      </c>
      <c r="N124" s="15">
        <v>324.99</v>
      </c>
      <c r="O124" s="102">
        <v>0.34</v>
      </c>
      <c r="P124" s="159">
        <f t="shared" si="15"/>
        <v>0.43</v>
      </c>
      <c r="Q124" s="159">
        <f t="shared" si="16"/>
        <v>139.75</v>
      </c>
      <c r="S124" s="15"/>
      <c r="T124" s="102">
        <f t="shared" si="11"/>
        <v>0</v>
      </c>
      <c r="U124" s="159">
        <f t="shared" si="9"/>
        <v>0</v>
      </c>
      <c r="V124" s="159">
        <f t="shared" si="10"/>
        <v>0</v>
      </c>
    </row>
    <row r="125" spans="1:22" s="3" customFormat="1" ht="81">
      <c r="A125" s="13" t="s">
        <v>457</v>
      </c>
      <c r="B125" s="13" t="s">
        <v>106</v>
      </c>
      <c r="C125" s="158" t="s">
        <v>440</v>
      </c>
      <c r="D125" s="147" t="s">
        <v>441</v>
      </c>
      <c r="E125" s="13" t="s">
        <v>205</v>
      </c>
      <c r="F125" s="15">
        <v>365.07</v>
      </c>
      <c r="G125" s="102">
        <f>COMPOSIÇÕES!G1246</f>
        <v>54.25000000000001</v>
      </c>
      <c r="H125" s="159">
        <f t="shared" si="3"/>
        <v>67.81</v>
      </c>
      <c r="I125" s="159">
        <f t="shared" si="17"/>
        <v>24755.4</v>
      </c>
      <c r="N125" s="15">
        <v>365.07</v>
      </c>
      <c r="O125" s="102">
        <v>54.46</v>
      </c>
      <c r="P125" s="159">
        <f t="shared" si="15"/>
        <v>68.08</v>
      </c>
      <c r="Q125" s="159">
        <f t="shared" si="16"/>
        <v>24853.97</v>
      </c>
      <c r="S125" s="15"/>
      <c r="T125" s="102">
        <f t="shared" si="11"/>
        <v>0.20999999999999375</v>
      </c>
      <c r="U125" s="159">
        <f t="shared" si="9"/>
        <v>0.269999999999996</v>
      </c>
      <c r="V125" s="159">
        <f t="shared" si="10"/>
        <v>98.56999999999971</v>
      </c>
    </row>
    <row r="126" spans="1:22" s="3" customFormat="1" ht="27">
      <c r="A126" s="13" t="s">
        <v>458</v>
      </c>
      <c r="B126" s="13" t="s">
        <v>106</v>
      </c>
      <c r="C126" s="158" t="s">
        <v>442</v>
      </c>
      <c r="D126" s="147" t="s">
        <v>443</v>
      </c>
      <c r="E126" s="13" t="s">
        <v>205</v>
      </c>
      <c r="F126" s="15">
        <v>365.07</v>
      </c>
      <c r="G126" s="102">
        <f>COMPOSIÇÕES!G1257</f>
        <v>1.56</v>
      </c>
      <c r="H126" s="159">
        <f t="shared" si="3"/>
        <v>1.95</v>
      </c>
      <c r="I126" s="159">
        <f t="shared" si="17"/>
        <v>711.89</v>
      </c>
      <c r="N126" s="15">
        <v>365.07</v>
      </c>
      <c r="O126" s="102">
        <v>1.56</v>
      </c>
      <c r="P126" s="159">
        <f t="shared" si="15"/>
        <v>1.95</v>
      </c>
      <c r="Q126" s="159">
        <f t="shared" si="16"/>
        <v>711.89</v>
      </c>
      <c r="S126" s="15"/>
      <c r="T126" s="102">
        <f t="shared" si="11"/>
        <v>0</v>
      </c>
      <c r="U126" s="159">
        <f t="shared" si="9"/>
        <v>0</v>
      </c>
      <c r="V126" s="159">
        <f t="shared" si="10"/>
        <v>0</v>
      </c>
    </row>
    <row r="127" spans="1:22" s="3" customFormat="1" ht="54">
      <c r="A127" s="13" t="s">
        <v>459</v>
      </c>
      <c r="B127" s="13" t="s">
        <v>107</v>
      </c>
      <c r="C127" s="158" t="s">
        <v>444</v>
      </c>
      <c r="D127" s="147" t="s">
        <v>445</v>
      </c>
      <c r="E127" s="13" t="s">
        <v>320</v>
      </c>
      <c r="F127" s="15">
        <v>8</v>
      </c>
      <c r="G127" s="102">
        <f>COMPOSIÇÕES!G1270</f>
        <v>391.65999999999997</v>
      </c>
      <c r="H127" s="159">
        <f t="shared" si="3"/>
        <v>489.58</v>
      </c>
      <c r="I127" s="159">
        <f t="shared" si="17"/>
        <v>3916.64</v>
      </c>
      <c r="N127" s="15">
        <v>8</v>
      </c>
      <c r="O127" s="102">
        <v>393.55</v>
      </c>
      <c r="P127" s="159">
        <f t="shared" si="15"/>
        <v>491.94</v>
      </c>
      <c r="Q127" s="159">
        <f t="shared" si="16"/>
        <v>3935.52</v>
      </c>
      <c r="S127" s="15"/>
      <c r="T127" s="102">
        <f t="shared" si="11"/>
        <v>1.8900000000000432</v>
      </c>
      <c r="U127" s="159">
        <f t="shared" si="9"/>
        <v>2.3600000000000136</v>
      </c>
      <c r="V127" s="159">
        <f t="shared" si="10"/>
        <v>18.88000000000011</v>
      </c>
    </row>
    <row r="128" spans="1:22" s="3" customFormat="1" ht="54">
      <c r="A128" s="13" t="s">
        <v>460</v>
      </c>
      <c r="B128" s="13" t="s">
        <v>106</v>
      </c>
      <c r="C128" s="158" t="s">
        <v>446</v>
      </c>
      <c r="D128" s="147" t="s">
        <v>447</v>
      </c>
      <c r="E128" s="13" t="s">
        <v>200</v>
      </c>
      <c r="F128" s="15">
        <v>27</v>
      </c>
      <c r="G128" s="102">
        <f>COMPOSIÇÕES!G1285</f>
        <v>21.59</v>
      </c>
      <c r="H128" s="159">
        <f t="shared" si="3"/>
        <v>26.99</v>
      </c>
      <c r="I128" s="159">
        <f t="shared" si="17"/>
        <v>728.73</v>
      </c>
      <c r="N128" s="15">
        <v>27</v>
      </c>
      <c r="O128" s="102">
        <v>21.61</v>
      </c>
      <c r="P128" s="159">
        <f t="shared" si="15"/>
        <v>27.01</v>
      </c>
      <c r="Q128" s="159">
        <f t="shared" si="16"/>
        <v>729.27</v>
      </c>
      <c r="S128" s="15"/>
      <c r="T128" s="102">
        <f t="shared" si="11"/>
        <v>0.019999999999999574</v>
      </c>
      <c r="U128" s="159">
        <f t="shared" si="9"/>
        <v>0.020000000000003126</v>
      </c>
      <c r="V128" s="159">
        <f t="shared" si="10"/>
        <v>0.5399999999999636</v>
      </c>
    </row>
    <row r="129" spans="1:22" s="175" customFormat="1" ht="13.5">
      <c r="A129" s="177">
        <v>18</v>
      </c>
      <c r="B129" s="177"/>
      <c r="C129" s="178"/>
      <c r="D129" s="183" t="s">
        <v>448</v>
      </c>
      <c r="E129" s="179"/>
      <c r="F129" s="179"/>
      <c r="G129" s="180"/>
      <c r="H129" s="180"/>
      <c r="I129" s="181">
        <f>SUM(I130:I130)</f>
        <v>360.7</v>
      </c>
      <c r="K129" s="182"/>
      <c r="N129" s="179"/>
      <c r="O129" s="180"/>
      <c r="P129" s="180"/>
      <c r="Q129" s="181">
        <f>SUM(Q130:Q130)</f>
        <v>360.7</v>
      </c>
      <c r="S129" s="179"/>
      <c r="T129" s="180">
        <f t="shared" si="11"/>
        <v>0</v>
      </c>
      <c r="U129" s="180">
        <f t="shared" si="9"/>
        <v>0</v>
      </c>
      <c r="V129" s="181">
        <f t="shared" si="10"/>
        <v>0</v>
      </c>
    </row>
    <row r="130" spans="1:22" s="3" customFormat="1" ht="27">
      <c r="A130" s="164" t="s">
        <v>427</v>
      </c>
      <c r="B130" s="164" t="s">
        <v>106</v>
      </c>
      <c r="C130" s="165" t="s">
        <v>449</v>
      </c>
      <c r="D130" s="166" t="s">
        <v>450</v>
      </c>
      <c r="E130" s="164" t="s">
        <v>200</v>
      </c>
      <c r="F130" s="167">
        <v>158.2</v>
      </c>
      <c r="G130" s="168">
        <f>COMPOSIÇÕES!G1294</f>
        <v>1.82</v>
      </c>
      <c r="H130" s="169">
        <f t="shared" si="3"/>
        <v>2.28</v>
      </c>
      <c r="I130" s="169">
        <f t="shared" si="4"/>
        <v>360.7</v>
      </c>
      <c r="N130" s="167">
        <v>158.2</v>
      </c>
      <c r="O130" s="168">
        <v>1.82</v>
      </c>
      <c r="P130" s="169">
        <f>ROUND(O130*$J$10,2)</f>
        <v>2.28</v>
      </c>
      <c r="Q130" s="169">
        <f>ROUND(N130*P130,2)</f>
        <v>360.7</v>
      </c>
      <c r="S130" s="167"/>
      <c r="T130" s="168">
        <f t="shared" si="11"/>
        <v>0</v>
      </c>
      <c r="U130" s="169">
        <f t="shared" si="9"/>
        <v>0</v>
      </c>
      <c r="V130" s="169">
        <f t="shared" si="10"/>
        <v>0</v>
      </c>
    </row>
    <row r="131" spans="1:22" s="174" customFormat="1" ht="16.5">
      <c r="A131" s="263" t="s">
        <v>7</v>
      </c>
      <c r="B131" s="263"/>
      <c r="C131" s="263"/>
      <c r="D131" s="263"/>
      <c r="E131" s="263"/>
      <c r="F131" s="263"/>
      <c r="G131" s="263"/>
      <c r="H131" s="318">
        <f>SUM(I11,I16,I20,I23,I26,I34,I36,I41,I44,I49,I58,I62,I70,I78,I93,I98,I118,I129)</f>
        <v>684073.87</v>
      </c>
      <c r="I131" s="318"/>
      <c r="J131" s="184">
        <v>687027.84</v>
      </c>
      <c r="K131" s="185">
        <f>J131-H131</f>
        <v>2953.969999999972</v>
      </c>
      <c r="P131" s="318">
        <f>SUM(Q11,Q16,Q20,Q23,Q26,Q34,Q36,Q41,Q44,Q49,Q58,Q62,Q70,Q78,Q93,Q98,Q118,Q129)</f>
        <v>687027.84</v>
      </c>
      <c r="Q131" s="318"/>
      <c r="U131" s="318">
        <f>P131-H131</f>
        <v>2953.969999999972</v>
      </c>
      <c r="V131" s="318"/>
    </row>
    <row r="132" spans="1:22" ht="2.25" customHeight="1">
      <c r="A132" s="16"/>
      <c r="B132" s="16"/>
      <c r="C132" s="103"/>
      <c r="D132" s="17"/>
      <c r="E132" s="16"/>
      <c r="F132" s="16"/>
      <c r="G132" s="16"/>
      <c r="H132" s="18"/>
      <c r="I132" s="19"/>
      <c r="J132" s="7"/>
      <c r="N132" s="16"/>
      <c r="O132" s="16"/>
      <c r="P132" s="18"/>
      <c r="Q132" s="19"/>
      <c r="S132" s="16"/>
      <c r="T132" s="16"/>
      <c r="U132" s="18"/>
      <c r="V132" s="19"/>
    </row>
    <row r="133" spans="1:22" ht="13.5">
      <c r="A133" s="319"/>
      <c r="B133" s="319"/>
      <c r="C133" s="319"/>
      <c r="D133" s="106"/>
      <c r="E133" s="22"/>
      <c r="F133" s="22"/>
      <c r="G133" s="22"/>
      <c r="H133" s="22"/>
      <c r="I133" s="22"/>
      <c r="J133" s="6"/>
      <c r="N133" s="22"/>
      <c r="O133" s="22"/>
      <c r="P133" s="22"/>
      <c r="Q133" s="22"/>
      <c r="S133" s="22"/>
      <c r="T133" s="22"/>
      <c r="U133" s="22"/>
      <c r="V133" s="239">
        <f>H131/P131</f>
        <v>0.9957003634670758</v>
      </c>
    </row>
    <row r="134" spans="1:22" ht="8.25" customHeight="1">
      <c r="A134" s="16"/>
      <c r="B134" s="16"/>
      <c r="C134" s="103"/>
      <c r="D134" s="22"/>
      <c r="E134" s="22"/>
      <c r="F134" s="22"/>
      <c r="G134" s="22"/>
      <c r="H134" s="22"/>
      <c r="I134" s="22"/>
      <c r="J134" s="6"/>
      <c r="N134" s="22"/>
      <c r="O134" s="22"/>
      <c r="P134" s="22"/>
      <c r="Q134" s="22"/>
      <c r="S134" s="22"/>
      <c r="T134" s="22"/>
      <c r="U134" s="22"/>
      <c r="V134" s="22"/>
    </row>
    <row r="135" spans="1:22" ht="9.75" customHeight="1">
      <c r="A135" s="16"/>
      <c r="B135" s="16"/>
      <c r="C135" s="103"/>
      <c r="D135" s="22"/>
      <c r="E135" s="22"/>
      <c r="F135" s="22"/>
      <c r="G135" s="22"/>
      <c r="H135" s="22"/>
      <c r="I135" s="22"/>
      <c r="J135" s="6"/>
      <c r="N135" s="22"/>
      <c r="O135" s="22"/>
      <c r="P135" s="22"/>
      <c r="Q135" s="22"/>
      <c r="S135" s="22"/>
      <c r="T135" s="22"/>
      <c r="U135" s="22"/>
      <c r="V135" s="22"/>
    </row>
    <row r="136" spans="1:22" ht="13.5">
      <c r="A136" s="16"/>
      <c r="B136" s="16"/>
      <c r="C136" s="103"/>
      <c r="D136" s="22"/>
      <c r="E136" s="22"/>
      <c r="F136" s="22"/>
      <c r="G136" s="22"/>
      <c r="H136" s="22"/>
      <c r="I136" s="22"/>
      <c r="J136" s="6"/>
      <c r="N136" s="22"/>
      <c r="O136" s="22"/>
      <c r="P136" s="22"/>
      <c r="Q136" s="22"/>
      <c r="S136" s="22"/>
      <c r="T136" s="22"/>
      <c r="U136" s="22"/>
      <c r="V136" s="22"/>
    </row>
    <row r="137" spans="1:22" ht="13.5">
      <c r="A137" s="16"/>
      <c r="B137" s="16"/>
      <c r="C137" s="103"/>
      <c r="D137" s="22"/>
      <c r="E137" s="22"/>
      <c r="F137" s="22"/>
      <c r="G137" s="22"/>
      <c r="H137" s="22"/>
      <c r="I137" s="22"/>
      <c r="J137" s="6"/>
      <c r="N137" s="22"/>
      <c r="O137" s="22"/>
      <c r="P137" s="22"/>
      <c r="Q137" s="22"/>
      <c r="S137" s="22"/>
      <c r="T137" s="22"/>
      <c r="U137" s="22"/>
      <c r="V137" s="22"/>
    </row>
    <row r="138" spans="1:22" ht="13.5">
      <c r="A138" s="16"/>
      <c r="B138" s="16"/>
      <c r="C138" s="103"/>
      <c r="D138" s="22"/>
      <c r="E138" s="22"/>
      <c r="F138" s="22"/>
      <c r="G138" s="22"/>
      <c r="H138" s="22"/>
      <c r="I138" s="22"/>
      <c r="J138" s="6"/>
      <c r="N138" s="22"/>
      <c r="O138" s="22"/>
      <c r="P138" s="22"/>
      <c r="Q138" s="22"/>
      <c r="S138" s="22"/>
      <c r="T138" s="22"/>
      <c r="U138" s="22"/>
      <c r="V138" s="22"/>
    </row>
    <row r="139" spans="1:22" ht="13.5">
      <c r="A139" s="16"/>
      <c r="B139" s="16"/>
      <c r="C139" s="103"/>
      <c r="D139" s="22"/>
      <c r="E139" s="22"/>
      <c r="F139" s="22"/>
      <c r="G139" s="22"/>
      <c r="H139" s="22"/>
      <c r="I139" s="22"/>
      <c r="J139" s="6"/>
      <c r="N139" s="22"/>
      <c r="O139" s="22"/>
      <c r="P139" s="22"/>
      <c r="Q139" s="22"/>
      <c r="S139" s="22"/>
      <c r="T139" s="22"/>
      <c r="U139" s="22"/>
      <c r="V139" s="22"/>
    </row>
    <row r="140" spans="1:22" ht="12" customHeight="1">
      <c r="A140" s="21"/>
      <c r="B140" s="21"/>
      <c r="C140" s="103"/>
      <c r="D140" s="17"/>
      <c r="E140" s="17"/>
      <c r="F140" s="17"/>
      <c r="G140" s="17"/>
      <c r="H140" s="17"/>
      <c r="I140" s="17"/>
      <c r="J140" s="8"/>
      <c r="K140" s="8"/>
      <c r="N140" s="17"/>
      <c r="O140" s="17"/>
      <c r="P140" s="17"/>
      <c r="Q140" s="17"/>
      <c r="S140" s="17"/>
      <c r="T140" s="17"/>
      <c r="U140" s="17"/>
      <c r="V140" s="17"/>
    </row>
    <row r="141" spans="1:22" ht="12" customHeight="1">
      <c r="A141" s="35"/>
      <c r="B141" s="35"/>
      <c r="C141" s="104"/>
      <c r="D141" s="23"/>
      <c r="E141" s="16"/>
      <c r="F141" s="16"/>
      <c r="G141" s="16"/>
      <c r="H141" s="20"/>
      <c r="I141" s="21"/>
      <c r="N141" s="16"/>
      <c r="O141" s="16"/>
      <c r="P141" s="20"/>
      <c r="Q141" s="21"/>
      <c r="S141" s="16"/>
      <c r="T141" s="16"/>
      <c r="U141" s="20"/>
      <c r="V141" s="21"/>
    </row>
    <row r="142" spans="1:22" ht="12" customHeight="1">
      <c r="A142" s="35"/>
      <c r="B142" s="35"/>
      <c r="C142" s="104"/>
      <c r="D142" s="23"/>
      <c r="E142" s="21"/>
      <c r="F142" s="21"/>
      <c r="G142" s="21"/>
      <c r="H142" s="23"/>
      <c r="I142" s="23"/>
      <c r="J142" s="2"/>
      <c r="N142" s="21"/>
      <c r="O142" s="21"/>
      <c r="P142" s="23"/>
      <c r="Q142" s="23"/>
      <c r="S142" s="21"/>
      <c r="T142" s="21"/>
      <c r="U142" s="23"/>
      <c r="V142" s="23"/>
    </row>
    <row r="143" spans="4:22" ht="12" customHeight="1">
      <c r="D143" s="5"/>
      <c r="I143" s="6"/>
      <c r="J143" s="2"/>
      <c r="Q143" s="6"/>
      <c r="V143" s="6"/>
    </row>
    <row r="144" spans="9:22" ht="12" customHeight="1">
      <c r="I144" s="7"/>
      <c r="Q144" s="7"/>
      <c r="V144" s="7"/>
    </row>
    <row r="146" spans="8:22" ht="12" customHeight="1">
      <c r="H146" s="12"/>
      <c r="I146" s="14"/>
      <c r="P146" s="12"/>
      <c r="Q146" s="14"/>
      <c r="U146" s="12"/>
      <c r="V146" s="14"/>
    </row>
  </sheetData>
  <sheetProtection/>
  <mergeCells count="25">
    <mergeCell ref="A8:I8"/>
    <mergeCell ref="A2:I2"/>
    <mergeCell ref="A1:K1"/>
    <mergeCell ref="H9:H10"/>
    <mergeCell ref="I9:I10"/>
    <mergeCell ref="A9:A10"/>
    <mergeCell ref="E9:E10"/>
    <mergeCell ref="F9:F10"/>
    <mergeCell ref="G9:G10"/>
    <mergeCell ref="D9:D10"/>
    <mergeCell ref="A133:C133"/>
    <mergeCell ref="B9:B10"/>
    <mergeCell ref="A131:G131"/>
    <mergeCell ref="C9:C10"/>
    <mergeCell ref="H131:I131"/>
    <mergeCell ref="N9:N10"/>
    <mergeCell ref="U9:U10"/>
    <mergeCell ref="V9:V10"/>
    <mergeCell ref="U131:V131"/>
    <mergeCell ref="O9:O10"/>
    <mergeCell ref="P9:P10"/>
    <mergeCell ref="Q9:Q10"/>
    <mergeCell ref="P131:Q131"/>
    <mergeCell ref="S9:S10"/>
    <mergeCell ref="T9:T10"/>
  </mergeCells>
  <conditionalFormatting sqref="T1:V39 T41:V91 T93:V65536">
    <cfRule type="cellIs" priority="3" dxfId="510" operator="lessThan" stopIfTrue="1">
      <formula>0</formula>
    </cfRule>
  </conditionalFormatting>
  <conditionalFormatting sqref="T40:V40">
    <cfRule type="cellIs" priority="2" dxfId="510" operator="lessThan" stopIfTrue="1">
      <formula>0</formula>
    </cfRule>
  </conditionalFormatting>
  <conditionalFormatting sqref="T92:V92">
    <cfRule type="cellIs" priority="1" dxfId="510" operator="lessThan" stopIfTrue="1">
      <formula>0</formula>
    </cfRule>
  </conditionalFormatting>
  <printOptions horizontalCentered="1"/>
  <pageMargins left="0.3937007874015748" right="0.3937007874015748" top="0.3937007874015748" bottom="0.9055118110236221" header="0.3937007874015748" footer="0.3937007874015748"/>
  <pageSetup horizontalDpi="300" verticalDpi="300" orientation="portrait" paperSize="9" scale="90" r:id="rId2"/>
  <headerFooter alignWithMargins="0">
    <oddFooter>&amp;C&amp;"Arial Narrow,Normal"&amp;9TV VICTOR PRAXEDES, Nº 105, BAIRRO DA QUINTA, CEP 68.786-000.
SANTO ANTONIO DO TAUA – PA
TEMAXCONSTRUTORA@GMAIL.COM / (85) 99820-4301&amp;R&amp;P/&amp;N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view="pageBreakPreview" zoomScale="115" zoomScaleNormal="85" zoomScaleSheetLayoutView="115" zoomScalePageLayoutView="0" workbookViewId="0" topLeftCell="A1">
      <selection activeCell="I14" sqref="I14"/>
    </sheetView>
  </sheetViews>
  <sheetFormatPr defaultColWidth="8.8515625" defaultRowHeight="12.75"/>
  <cols>
    <col min="1" max="1" width="7.421875" style="29" customWidth="1"/>
    <col min="2" max="2" width="8.8515625" style="29" customWidth="1"/>
    <col min="3" max="3" width="9.8515625" style="29" customWidth="1"/>
    <col min="4" max="4" width="20.57421875" style="29" customWidth="1"/>
    <col min="5" max="5" width="12.28125" style="29" customWidth="1"/>
    <col min="6" max="6" width="13.00390625" style="29" customWidth="1"/>
    <col min="7" max="9" width="13.7109375" style="29" customWidth="1"/>
    <col min="10" max="10" width="8.57421875" style="29" customWidth="1"/>
    <col min="11" max="11" width="6.28125" style="29" customWidth="1"/>
    <col min="12" max="12" width="12.28125" style="29" bestFit="1" customWidth="1"/>
    <col min="13" max="13" width="13.7109375" style="29" customWidth="1"/>
    <col min="14" max="15" width="11.57421875" style="29" bestFit="1" customWidth="1"/>
    <col min="16" max="16384" width="8.8515625" style="29" customWidth="1"/>
  </cols>
  <sheetData>
    <row r="1" spans="1:9" s="108" customFormat="1" ht="63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11" s="108" customFormat="1" ht="36.75" customHeight="1">
      <c r="A2" s="270" t="str">
        <f>ORÇAMENTO!$A$2</f>
        <v>CONSTRATAÇÃO DE EMPRESA DE ENGENHARIA PARA CONSTRUÇÃO DA PRAÇA DE ALIMENTAÇÃO NO CANTEIRO EM FRENTE A PRAÇA DA BIBLIA, VISANDO ATENDER AS NECESSIDADES DA SECRETARIA MUNICIPAL DE OBRAS DO MUNICIPIO DE IPIXUNA DO PARÁ, EM CONFORMIDADE COM O PROJETO BÁSICO, PLANILHA ORÇAMENTARIA, CRONOGRAMA FISICO-FINACEIRO E MEMORIAL DESCRITIVO.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9" s="108" customFormat="1" ht="12.75">
      <c r="A3" s="30" t="str">
        <f>ORÇAMENTO!$A$3</f>
        <v>PROCESSO ADMINISTRATIVO Nº 2903/2022</v>
      </c>
      <c r="B3" s="30"/>
      <c r="C3" s="30"/>
      <c r="D3" s="30"/>
      <c r="E3" s="30"/>
      <c r="F3" s="30"/>
      <c r="G3" s="30"/>
      <c r="H3" s="30"/>
      <c r="I3" s="30"/>
    </row>
    <row r="4" spans="1:9" s="108" customFormat="1" ht="12.75">
      <c r="A4" s="30" t="str">
        <f>ORÇAMENTO!$A$4</f>
        <v>MODALIDADE: TOMADA DE PREÇOS Nº 0009/2022-TP</v>
      </c>
      <c r="B4" s="30"/>
      <c r="C4" s="30"/>
      <c r="D4" s="30"/>
      <c r="E4" s="30"/>
      <c r="F4" s="30"/>
      <c r="G4" s="30"/>
      <c r="H4" s="30"/>
      <c r="I4" s="30"/>
    </row>
    <row r="5" spans="1:9" s="108" customFormat="1" ht="12.75">
      <c r="A5" s="30" t="str">
        <f>ORÇAMENTO!$A$5</f>
        <v>OBJETO:</v>
      </c>
      <c r="B5" s="30" t="str">
        <f>ORÇAMENTO!C5</f>
        <v>CONSTRUÇÃO DA PRAÇA DE ALIMENTAÇÃO NO CANTEIRO DA AV. PRES. VARGAS</v>
      </c>
      <c r="C5" s="30"/>
      <c r="D5" s="30"/>
      <c r="E5" s="30"/>
      <c r="F5" s="30"/>
      <c r="G5" s="30"/>
      <c r="H5" s="30"/>
      <c r="I5" s="30"/>
    </row>
    <row r="6" spans="1:9" s="108" customFormat="1" ht="13.5">
      <c r="A6" s="30" t="str">
        <f>ORÇAMENTO!$A$6</f>
        <v>REFERÊNCIA: SINAPI NOVEMBRO/2021 - NÃO DESONERADO / SEDOP SETEMBRO 2021</v>
      </c>
      <c r="B6" s="109"/>
      <c r="C6" s="109"/>
      <c r="D6" s="4"/>
      <c r="E6" s="4"/>
      <c r="F6" s="4"/>
      <c r="G6" s="30"/>
      <c r="H6" s="30"/>
      <c r="I6" s="30"/>
    </row>
    <row r="7" spans="1:9" s="108" customFormat="1" ht="13.5">
      <c r="A7" s="30" t="str">
        <f>ORÇAMENTO!H6</f>
        <v>BDI( % ):    25,00</v>
      </c>
      <c r="B7" s="109"/>
      <c r="C7" s="109"/>
      <c r="D7" s="4"/>
      <c r="E7" s="4"/>
      <c r="F7" s="4"/>
      <c r="G7" s="30"/>
      <c r="H7" s="30"/>
      <c r="I7" s="30"/>
    </row>
    <row r="8" spans="1:11" s="108" customFormat="1" ht="20.25" customHeight="1">
      <c r="A8" s="269" t="s">
        <v>12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s="108" customFormat="1" ht="8.25" customHeight="1">
      <c r="A9" s="263" t="s">
        <v>0</v>
      </c>
      <c r="B9" s="262" t="s">
        <v>9</v>
      </c>
      <c r="C9" s="262"/>
      <c r="D9" s="262"/>
      <c r="E9" s="262" t="s">
        <v>461</v>
      </c>
      <c r="F9" s="262"/>
      <c r="G9" s="262"/>
      <c r="H9" s="262"/>
      <c r="I9" s="262"/>
      <c r="J9" s="262"/>
      <c r="K9" s="262"/>
    </row>
    <row r="10" spans="1:11" s="108" customFormat="1" ht="6" customHeight="1">
      <c r="A10" s="263"/>
      <c r="B10" s="262"/>
      <c r="C10" s="262"/>
      <c r="D10" s="262"/>
      <c r="E10" s="262"/>
      <c r="F10" s="262"/>
      <c r="G10" s="262"/>
      <c r="H10" s="262"/>
      <c r="I10" s="262"/>
      <c r="J10" s="262"/>
      <c r="K10" s="262"/>
    </row>
    <row r="11" spans="1:11" s="108" customFormat="1" ht="18" customHeight="1">
      <c r="A11" s="263"/>
      <c r="B11" s="262"/>
      <c r="C11" s="262"/>
      <c r="D11" s="262"/>
      <c r="E11" s="176" t="s">
        <v>13</v>
      </c>
      <c r="F11" s="176" t="s">
        <v>21</v>
      </c>
      <c r="G11" s="176" t="s">
        <v>22</v>
      </c>
      <c r="H11" s="176" t="s">
        <v>23</v>
      </c>
      <c r="I11" s="176" t="s">
        <v>462</v>
      </c>
      <c r="J11" s="262" t="s">
        <v>5</v>
      </c>
      <c r="K11" s="262"/>
    </row>
    <row r="12" spans="1:11" s="108" customFormat="1" ht="7.5" customHeight="1">
      <c r="A12" s="247">
        <v>1</v>
      </c>
      <c r="B12" s="249" t="str">
        <f>ORÇAMENTO!D11</f>
        <v>SERVIÇOS PRELIMINARES:</v>
      </c>
      <c r="C12" s="250"/>
      <c r="D12" s="251"/>
      <c r="E12" s="256">
        <f>J12/$J$66</f>
        <v>0.03842532386158822</v>
      </c>
      <c r="F12" s="38">
        <v>1</v>
      </c>
      <c r="G12" s="110"/>
      <c r="H12" s="111"/>
      <c r="I12" s="111"/>
      <c r="J12" s="243">
        <f>ORÇAMENTO!I11</f>
        <v>26285.76</v>
      </c>
      <c r="K12" s="244"/>
    </row>
    <row r="13" spans="1:11" s="108" customFormat="1" ht="3.75" customHeight="1">
      <c r="A13" s="247"/>
      <c r="B13" s="249"/>
      <c r="C13" s="250"/>
      <c r="D13" s="251"/>
      <c r="E13" s="256"/>
      <c r="F13" s="33"/>
      <c r="G13" s="112"/>
      <c r="H13" s="113"/>
      <c r="I13" s="113"/>
      <c r="J13" s="243"/>
      <c r="K13" s="244"/>
    </row>
    <row r="14" spans="1:11" s="108" customFormat="1" ht="7.5" customHeight="1">
      <c r="A14" s="248"/>
      <c r="B14" s="252"/>
      <c r="C14" s="253"/>
      <c r="D14" s="254"/>
      <c r="E14" s="257"/>
      <c r="F14" s="39">
        <f>$J12*F12</f>
        <v>26285.76</v>
      </c>
      <c r="G14" s="39"/>
      <c r="H14" s="32"/>
      <c r="I14" s="32"/>
      <c r="J14" s="245"/>
      <c r="K14" s="246"/>
    </row>
    <row r="15" spans="1:12" s="108" customFormat="1" ht="7.5" customHeight="1">
      <c r="A15" s="247">
        <f>ORÇAMENTO!A16</f>
        <v>2</v>
      </c>
      <c r="B15" s="249" t="str">
        <f>ORÇAMENTO!D16</f>
        <v>DEMOLIÇÕES E RETIRADAS</v>
      </c>
      <c r="C15" s="250">
        <f>ORÇAMENTO!C16</f>
        <v>0</v>
      </c>
      <c r="D15" s="251" t="str">
        <f>ORÇAMENTO!D16</f>
        <v>DEMOLIÇÕES E RETIRADAS</v>
      </c>
      <c r="E15" s="255">
        <f>J15/$J$66</f>
        <v>0.008515469243109666</v>
      </c>
      <c r="F15" s="38">
        <v>1</v>
      </c>
      <c r="G15" s="110"/>
      <c r="H15" s="111"/>
      <c r="I15" s="111"/>
      <c r="J15" s="241">
        <f>ORÇAMENTO!I16</f>
        <v>5825.21</v>
      </c>
      <c r="K15" s="242">
        <f>ORÇAMENTO!J16</f>
        <v>0</v>
      </c>
      <c r="L15" s="108">
        <f>ORÇAMENTO!K16</f>
        <v>0</v>
      </c>
    </row>
    <row r="16" spans="1:11" s="108" customFormat="1" ht="3.75" customHeight="1">
      <c r="A16" s="247"/>
      <c r="B16" s="249"/>
      <c r="C16" s="250"/>
      <c r="D16" s="251"/>
      <c r="E16" s="256"/>
      <c r="F16" s="33"/>
      <c r="G16" s="112"/>
      <c r="H16" s="113"/>
      <c r="I16" s="113"/>
      <c r="J16" s="243"/>
      <c r="K16" s="244"/>
    </row>
    <row r="17" spans="1:11" s="108" customFormat="1" ht="7.5" customHeight="1">
      <c r="A17" s="248"/>
      <c r="B17" s="252"/>
      <c r="C17" s="253"/>
      <c r="D17" s="254"/>
      <c r="E17" s="257"/>
      <c r="F17" s="39">
        <f>$J15*F15</f>
        <v>5825.21</v>
      </c>
      <c r="G17" s="39"/>
      <c r="H17" s="32"/>
      <c r="I17" s="32"/>
      <c r="J17" s="245"/>
      <c r="K17" s="246"/>
    </row>
    <row r="18" spans="1:11" s="108" customFormat="1" ht="7.5" customHeight="1">
      <c r="A18" s="247">
        <v>3</v>
      </c>
      <c r="B18" s="249" t="str">
        <f>ORÇAMENTO!D20</f>
        <v>MOVIMENTO DE TERRA PARA FUNDAÇÕES</v>
      </c>
      <c r="C18" s="250" t="str">
        <f>ORÇAMENTO!C19</f>
        <v>044</v>
      </c>
      <c r="D18" s="251" t="str">
        <f>ORÇAMENTO!D19</f>
        <v>RETIRADA DE TERRA/SOLO/AREIA, INCLUSIVE CARGA E TRANSPORTE DMT ATÉ 5KM</v>
      </c>
      <c r="E18" s="255">
        <f>J18/$J$66</f>
        <v>0.0015814227782154579</v>
      </c>
      <c r="F18" s="38">
        <v>1</v>
      </c>
      <c r="G18" s="110"/>
      <c r="H18" s="111"/>
      <c r="I18" s="111"/>
      <c r="J18" s="241">
        <f>ORÇAMENTO!I20</f>
        <v>1081.81</v>
      </c>
      <c r="K18" s="242"/>
    </row>
    <row r="19" spans="1:11" s="108" customFormat="1" ht="3.75" customHeight="1">
      <c r="A19" s="247"/>
      <c r="B19" s="249"/>
      <c r="C19" s="250"/>
      <c r="D19" s="251"/>
      <c r="E19" s="256"/>
      <c r="F19" s="33"/>
      <c r="G19" s="112"/>
      <c r="H19" s="113"/>
      <c r="I19" s="113"/>
      <c r="J19" s="243"/>
      <c r="K19" s="244"/>
    </row>
    <row r="20" spans="1:11" s="108" customFormat="1" ht="7.5" customHeight="1">
      <c r="A20" s="248"/>
      <c r="B20" s="252"/>
      <c r="C20" s="253"/>
      <c r="D20" s="254"/>
      <c r="E20" s="257"/>
      <c r="F20" s="39">
        <f>$J18*F18</f>
        <v>1081.81</v>
      </c>
      <c r="G20" s="31"/>
      <c r="H20" s="32"/>
      <c r="I20" s="32"/>
      <c r="J20" s="245"/>
      <c r="K20" s="246"/>
    </row>
    <row r="21" spans="1:11" s="108" customFormat="1" ht="7.5" customHeight="1">
      <c r="A21" s="247">
        <v>4</v>
      </c>
      <c r="B21" s="249" t="str">
        <f>ORÇAMENTO!D23</f>
        <v>FUNDAÇÕES</v>
      </c>
      <c r="C21" s="250" t="e">
        <f>ORÇAMENTO!#REF!</f>
        <v>#REF!</v>
      </c>
      <c r="D21" s="251" t="e">
        <f>ORÇAMENTO!#REF!</f>
        <v>#REF!</v>
      </c>
      <c r="E21" s="255">
        <f>J21/$J$66</f>
        <v>0.02842106803465538</v>
      </c>
      <c r="F21" s="38">
        <v>1</v>
      </c>
      <c r="G21" s="110"/>
      <c r="H21" s="110"/>
      <c r="I21" s="110"/>
      <c r="J21" s="241">
        <f>ORÇAMENTO!I23</f>
        <v>19442.11</v>
      </c>
      <c r="K21" s="242"/>
    </row>
    <row r="22" spans="1:11" s="108" customFormat="1" ht="3.75" customHeight="1">
      <c r="A22" s="247"/>
      <c r="B22" s="249"/>
      <c r="C22" s="250"/>
      <c r="D22" s="251"/>
      <c r="E22" s="256"/>
      <c r="F22" s="33"/>
      <c r="G22" s="112"/>
      <c r="H22" s="112"/>
      <c r="I22" s="112"/>
      <c r="J22" s="243"/>
      <c r="K22" s="244"/>
    </row>
    <row r="23" spans="1:11" s="108" customFormat="1" ht="7.5" customHeight="1">
      <c r="A23" s="248"/>
      <c r="B23" s="252"/>
      <c r="C23" s="253"/>
      <c r="D23" s="254"/>
      <c r="E23" s="257"/>
      <c r="F23" s="39">
        <f>$J21*F21</f>
        <v>19442.11</v>
      </c>
      <c r="G23" s="31"/>
      <c r="H23" s="31"/>
      <c r="I23" s="31"/>
      <c r="J23" s="245"/>
      <c r="K23" s="246"/>
    </row>
    <row r="24" spans="1:11" s="108" customFormat="1" ht="7.5" customHeight="1">
      <c r="A24" s="247">
        <v>5</v>
      </c>
      <c r="B24" s="249" t="str">
        <f>ORÇAMENTO!D26</f>
        <v>SUPERESTRUTURA</v>
      </c>
      <c r="C24" s="250">
        <f>ORÇAMENTO!C21</f>
        <v>93358</v>
      </c>
      <c r="D24" s="251" t="str">
        <f>ORÇAMENTO!D21</f>
        <v>ESCAVAÇÃO MANUAL DE VALA COM PROFUNDIDADE MENOR OU IGUAL A 1,30 M. AF_02/2021</v>
      </c>
      <c r="E24" s="255">
        <f>J24/$J$66</f>
        <v>0.1113396276925473</v>
      </c>
      <c r="F24" s="110"/>
      <c r="G24" s="38">
        <v>0.8</v>
      </c>
      <c r="H24" s="38">
        <v>0.2</v>
      </c>
      <c r="I24" s="110"/>
      <c r="J24" s="241">
        <f>ORÇAMENTO!I26</f>
        <v>76164.53</v>
      </c>
      <c r="K24" s="242"/>
    </row>
    <row r="25" spans="1:11" s="108" customFormat="1" ht="3.75" customHeight="1">
      <c r="A25" s="247"/>
      <c r="B25" s="249"/>
      <c r="C25" s="250"/>
      <c r="D25" s="251"/>
      <c r="E25" s="256"/>
      <c r="F25" s="112"/>
      <c r="G25" s="33"/>
      <c r="H25" s="33"/>
      <c r="I25" s="112"/>
      <c r="J25" s="243"/>
      <c r="K25" s="244"/>
    </row>
    <row r="26" spans="1:11" s="108" customFormat="1" ht="7.5" customHeight="1">
      <c r="A26" s="248"/>
      <c r="B26" s="252"/>
      <c r="C26" s="253"/>
      <c r="D26" s="254"/>
      <c r="E26" s="257"/>
      <c r="F26" s="31"/>
      <c r="G26" s="39">
        <f>$J24*G24</f>
        <v>60931.624</v>
      </c>
      <c r="H26" s="39">
        <f>$J24*H24</f>
        <v>15232.906</v>
      </c>
      <c r="I26" s="31"/>
      <c r="J26" s="245"/>
      <c r="K26" s="246"/>
    </row>
    <row r="27" spans="1:11" s="108" customFormat="1" ht="7.5" customHeight="1">
      <c r="A27" s="247">
        <v>6</v>
      </c>
      <c r="B27" s="249" t="str">
        <f>ORÇAMENTO!D34</f>
        <v>ALVENARIA DE VEDAÇÃO</v>
      </c>
      <c r="C27" s="250" t="e">
        <f>ORÇAMENTO!#REF!</f>
        <v>#REF!</v>
      </c>
      <c r="D27" s="251" t="e">
        <f>ORÇAMENTO!#REF!</f>
        <v>#REF!</v>
      </c>
      <c r="E27" s="255">
        <f>J27/$J$66</f>
        <v>0.05201919202088511</v>
      </c>
      <c r="F27" s="110"/>
      <c r="G27" s="110"/>
      <c r="H27" s="38">
        <v>1</v>
      </c>
      <c r="I27" s="110"/>
      <c r="J27" s="241">
        <f>ORÇAMENTO!I34</f>
        <v>35584.97</v>
      </c>
      <c r="K27" s="242"/>
    </row>
    <row r="28" spans="1:11" s="108" customFormat="1" ht="3.75" customHeight="1">
      <c r="A28" s="247"/>
      <c r="B28" s="249"/>
      <c r="C28" s="250"/>
      <c r="D28" s="251"/>
      <c r="E28" s="256"/>
      <c r="F28" s="112"/>
      <c r="G28" s="112"/>
      <c r="H28" s="33"/>
      <c r="I28" s="112"/>
      <c r="J28" s="243"/>
      <c r="K28" s="244"/>
    </row>
    <row r="29" spans="1:11" s="108" customFormat="1" ht="7.5" customHeight="1">
      <c r="A29" s="248"/>
      <c r="B29" s="252"/>
      <c r="C29" s="253"/>
      <c r="D29" s="254"/>
      <c r="E29" s="257"/>
      <c r="F29" s="31"/>
      <c r="G29" s="31"/>
      <c r="H29" s="39">
        <f>$J27*H27</f>
        <v>35584.97</v>
      </c>
      <c r="I29" s="31"/>
      <c r="J29" s="245"/>
      <c r="K29" s="246"/>
    </row>
    <row r="30" spans="1:11" s="108" customFormat="1" ht="7.5" customHeight="1">
      <c r="A30" s="247">
        <v>7</v>
      </c>
      <c r="B30" s="249" t="str">
        <f>ORÇAMENTO!D36</f>
        <v>ESQUADRIAS</v>
      </c>
      <c r="C30" s="250">
        <f>ORÇAMENTO!C21</f>
        <v>93358</v>
      </c>
      <c r="D30" s="251" t="str">
        <f>ORÇAMENTO!D21</f>
        <v>ESCAVAÇÃO MANUAL DE VALA COM PROFUNDIDADE MENOR OU IGUAL A 1,30 M. AF_02/2021</v>
      </c>
      <c r="E30" s="255">
        <f>J30/$J$66</f>
        <v>0.09869964774418294</v>
      </c>
      <c r="F30" s="110"/>
      <c r="G30" s="110"/>
      <c r="H30" s="38">
        <v>0.4</v>
      </c>
      <c r="I30" s="38">
        <v>0.6</v>
      </c>
      <c r="J30" s="241">
        <f>ORÇAMENTO!I36</f>
        <v>67517.84999999999</v>
      </c>
      <c r="K30" s="242"/>
    </row>
    <row r="31" spans="1:11" s="108" customFormat="1" ht="3.75" customHeight="1">
      <c r="A31" s="247"/>
      <c r="B31" s="249"/>
      <c r="C31" s="250"/>
      <c r="D31" s="251"/>
      <c r="E31" s="256"/>
      <c r="F31" s="112"/>
      <c r="G31" s="112"/>
      <c r="H31" s="33"/>
      <c r="I31" s="33"/>
      <c r="J31" s="243"/>
      <c r="K31" s="244"/>
    </row>
    <row r="32" spans="1:11" s="108" customFormat="1" ht="7.5" customHeight="1">
      <c r="A32" s="248"/>
      <c r="B32" s="252"/>
      <c r="C32" s="253"/>
      <c r="D32" s="254"/>
      <c r="E32" s="257"/>
      <c r="F32" s="31"/>
      <c r="G32" s="31"/>
      <c r="H32" s="39">
        <f>$J30*H30</f>
        <v>27007.14</v>
      </c>
      <c r="I32" s="39">
        <f>$J30*I30</f>
        <v>40510.70999999999</v>
      </c>
      <c r="J32" s="245"/>
      <c r="K32" s="246"/>
    </row>
    <row r="33" spans="1:11" s="108" customFormat="1" ht="7.5" customHeight="1">
      <c r="A33" s="247">
        <v>8</v>
      </c>
      <c r="B33" s="249" t="str">
        <f>ORÇAMENTO!D41</f>
        <v>IMPERMEABILIZAÇÃO</v>
      </c>
      <c r="C33" s="250" t="e">
        <f>ORÇAMENTO!#REF!</f>
        <v>#REF!</v>
      </c>
      <c r="D33" s="251" t="e">
        <f>ORÇAMENTO!#REF!</f>
        <v>#REF!</v>
      </c>
      <c r="E33" s="255">
        <f>J33/$J$66</f>
        <v>0.03538761099002363</v>
      </c>
      <c r="F33" s="38">
        <v>0.2</v>
      </c>
      <c r="G33" s="110"/>
      <c r="H33" s="38">
        <v>0.8</v>
      </c>
      <c r="I33" s="110"/>
      <c r="J33" s="241">
        <f>ORÇAMENTO!I41</f>
        <v>24207.739999999998</v>
      </c>
      <c r="K33" s="242"/>
    </row>
    <row r="34" spans="1:11" s="108" customFormat="1" ht="3.75" customHeight="1">
      <c r="A34" s="247"/>
      <c r="B34" s="249"/>
      <c r="C34" s="250"/>
      <c r="D34" s="251"/>
      <c r="E34" s="256"/>
      <c r="F34" s="33"/>
      <c r="G34" s="112"/>
      <c r="H34" s="33"/>
      <c r="I34" s="112"/>
      <c r="J34" s="243"/>
      <c r="K34" s="244"/>
    </row>
    <row r="35" spans="1:11" s="108" customFormat="1" ht="7.5" customHeight="1">
      <c r="A35" s="248"/>
      <c r="B35" s="252"/>
      <c r="C35" s="253"/>
      <c r="D35" s="254"/>
      <c r="E35" s="257"/>
      <c r="F35" s="39">
        <f>$J33*F33</f>
        <v>4841.548</v>
      </c>
      <c r="G35" s="31"/>
      <c r="H35" s="39">
        <f>$J33*H33</f>
        <v>19366.192</v>
      </c>
      <c r="I35" s="31"/>
      <c r="J35" s="245"/>
      <c r="K35" s="246"/>
    </row>
    <row r="36" spans="1:11" s="108" customFormat="1" ht="7.5" customHeight="1">
      <c r="A36" s="247">
        <v>9</v>
      </c>
      <c r="B36" s="249" t="str">
        <f>ORÇAMENTO!D44</f>
        <v>REVESTIMENTOS INTERNO E EXTERNO</v>
      </c>
      <c r="C36" s="250" t="e">
        <f>ORÇAMENTO!#REF!</f>
        <v>#REF!</v>
      </c>
      <c r="D36" s="251" t="e">
        <f>ORÇAMENTO!#REF!</f>
        <v>#REF!</v>
      </c>
      <c r="E36" s="255">
        <f>J36/$J$66</f>
        <v>0.037597562380214875</v>
      </c>
      <c r="F36" s="110"/>
      <c r="G36" s="110"/>
      <c r="H36" s="38">
        <v>0.7</v>
      </c>
      <c r="I36" s="38">
        <v>0.3</v>
      </c>
      <c r="J36" s="241">
        <f>ORÇAMENTO!I44</f>
        <v>25719.510000000002</v>
      </c>
      <c r="K36" s="242"/>
    </row>
    <row r="37" spans="1:11" s="108" customFormat="1" ht="3.75" customHeight="1">
      <c r="A37" s="247"/>
      <c r="B37" s="249"/>
      <c r="C37" s="250"/>
      <c r="D37" s="251"/>
      <c r="E37" s="256"/>
      <c r="F37" s="112"/>
      <c r="G37" s="112"/>
      <c r="H37" s="33"/>
      <c r="I37" s="33"/>
      <c r="J37" s="243"/>
      <c r="K37" s="244"/>
    </row>
    <row r="38" spans="1:11" s="108" customFormat="1" ht="7.5" customHeight="1">
      <c r="A38" s="248"/>
      <c r="B38" s="252"/>
      <c r="C38" s="253"/>
      <c r="D38" s="254"/>
      <c r="E38" s="257"/>
      <c r="F38" s="31"/>
      <c r="G38" s="31"/>
      <c r="H38" s="39">
        <f>$J36*H36</f>
        <v>18003.657</v>
      </c>
      <c r="I38" s="39">
        <f>$J36*I36</f>
        <v>7715.853</v>
      </c>
      <c r="J38" s="245"/>
      <c r="K38" s="246"/>
    </row>
    <row r="39" spans="1:11" s="108" customFormat="1" ht="7.5" customHeight="1">
      <c r="A39" s="247">
        <v>10</v>
      </c>
      <c r="B39" s="249" t="str">
        <f>ORÇAMENTO!D49</f>
        <v>SISTEMAS DE PISOS</v>
      </c>
      <c r="C39" s="250"/>
      <c r="D39" s="251"/>
      <c r="E39" s="255">
        <f>J39/$J$66</f>
        <v>0.2166180824886646</v>
      </c>
      <c r="F39" s="38">
        <v>0.25</v>
      </c>
      <c r="G39" s="38">
        <v>0.25</v>
      </c>
      <c r="H39" s="38">
        <v>0.25</v>
      </c>
      <c r="I39" s="38">
        <v>0.25</v>
      </c>
      <c r="J39" s="241">
        <f>ORÇAMENTO!I49</f>
        <v>148182.77000000002</v>
      </c>
      <c r="K39" s="242"/>
    </row>
    <row r="40" spans="1:11" s="108" customFormat="1" ht="3.75" customHeight="1">
      <c r="A40" s="247"/>
      <c r="B40" s="249"/>
      <c r="C40" s="250"/>
      <c r="D40" s="251"/>
      <c r="E40" s="256"/>
      <c r="F40" s="33"/>
      <c r="G40" s="33"/>
      <c r="H40" s="33"/>
      <c r="I40" s="33"/>
      <c r="J40" s="243"/>
      <c r="K40" s="244"/>
    </row>
    <row r="41" spans="1:11" s="108" customFormat="1" ht="7.5" customHeight="1">
      <c r="A41" s="248"/>
      <c r="B41" s="252"/>
      <c r="C41" s="253"/>
      <c r="D41" s="254"/>
      <c r="E41" s="257"/>
      <c r="F41" s="39">
        <f>$J39*F39</f>
        <v>37045.692500000005</v>
      </c>
      <c r="G41" s="39">
        <f>$J39*G39</f>
        <v>37045.692500000005</v>
      </c>
      <c r="H41" s="39">
        <f>$J39*H39</f>
        <v>37045.692500000005</v>
      </c>
      <c r="I41" s="39">
        <f>$J39*I39</f>
        <v>37045.692500000005</v>
      </c>
      <c r="J41" s="245"/>
      <c r="K41" s="246"/>
    </row>
    <row r="42" spans="1:11" s="108" customFormat="1" ht="7.5" customHeight="1">
      <c r="A42" s="247">
        <v>11</v>
      </c>
      <c r="B42" s="249" t="str">
        <f>ORÇAMENTO!D58</f>
        <v>PINTURAS E ACABAMENTOS</v>
      </c>
      <c r="C42" s="250"/>
      <c r="D42" s="251"/>
      <c r="E42" s="255">
        <f>J42/$J$66</f>
        <v>0.07872453891565834</v>
      </c>
      <c r="F42" s="110"/>
      <c r="G42" s="110"/>
      <c r="H42" s="38">
        <v>0.2</v>
      </c>
      <c r="I42" s="38">
        <v>0.8</v>
      </c>
      <c r="J42" s="241">
        <f>ORÇAMENTO!I58</f>
        <v>53853.4</v>
      </c>
      <c r="K42" s="242"/>
    </row>
    <row r="43" spans="1:11" s="108" customFormat="1" ht="3.75" customHeight="1">
      <c r="A43" s="247"/>
      <c r="B43" s="249"/>
      <c r="C43" s="250"/>
      <c r="D43" s="251"/>
      <c r="E43" s="256"/>
      <c r="F43" s="112"/>
      <c r="G43" s="112"/>
      <c r="H43" s="33"/>
      <c r="I43" s="33"/>
      <c r="J43" s="243"/>
      <c r="K43" s="244"/>
    </row>
    <row r="44" spans="1:11" s="108" customFormat="1" ht="7.5" customHeight="1">
      <c r="A44" s="248"/>
      <c r="B44" s="252"/>
      <c r="C44" s="253"/>
      <c r="D44" s="254"/>
      <c r="E44" s="257"/>
      <c r="F44" s="31"/>
      <c r="G44" s="31"/>
      <c r="H44" s="39">
        <f>$J42*H42</f>
        <v>10770.68</v>
      </c>
      <c r="I44" s="39">
        <f>$J42*I42</f>
        <v>43082.72</v>
      </c>
      <c r="J44" s="245"/>
      <c r="K44" s="246"/>
    </row>
    <row r="45" spans="1:11" s="108" customFormat="1" ht="7.5" customHeight="1">
      <c r="A45" s="247">
        <v>12</v>
      </c>
      <c r="B45" s="249" t="str">
        <f>ORÇAMENTO!D62</f>
        <v>INSTALAÇÃO HIDRÁULICA</v>
      </c>
      <c r="C45" s="250"/>
      <c r="D45" s="251"/>
      <c r="E45" s="255">
        <f>J45/$J$66</f>
        <v>0.00930256260190146</v>
      </c>
      <c r="F45" s="110"/>
      <c r="G45" s="38">
        <v>0.5</v>
      </c>
      <c r="H45" s="38">
        <v>0.5</v>
      </c>
      <c r="I45" s="110"/>
      <c r="J45" s="241">
        <f>ORÇAMENTO!I62</f>
        <v>6363.64</v>
      </c>
      <c r="K45" s="242"/>
    </row>
    <row r="46" spans="1:11" s="108" customFormat="1" ht="3.75" customHeight="1">
      <c r="A46" s="247"/>
      <c r="B46" s="249"/>
      <c r="C46" s="250"/>
      <c r="D46" s="251"/>
      <c r="E46" s="256"/>
      <c r="F46" s="112"/>
      <c r="G46" s="33"/>
      <c r="H46" s="33"/>
      <c r="I46" s="112"/>
      <c r="J46" s="243"/>
      <c r="K46" s="244"/>
    </row>
    <row r="47" spans="1:11" s="108" customFormat="1" ht="7.5" customHeight="1">
      <c r="A47" s="248"/>
      <c r="B47" s="252"/>
      <c r="C47" s="253"/>
      <c r="D47" s="254"/>
      <c r="E47" s="257"/>
      <c r="F47" s="31"/>
      <c r="G47" s="39">
        <f>$J45*G45</f>
        <v>3181.82</v>
      </c>
      <c r="H47" s="39">
        <f>$J45*H45</f>
        <v>3181.82</v>
      </c>
      <c r="I47" s="31"/>
      <c r="J47" s="245"/>
      <c r="K47" s="246"/>
    </row>
    <row r="48" spans="1:11" s="108" customFormat="1" ht="7.5" customHeight="1">
      <c r="A48" s="247">
        <v>13</v>
      </c>
      <c r="B48" s="249" t="str">
        <f>ORÇAMENTO!D70</f>
        <v>INSTALAÇÃO SANITÁRIA</v>
      </c>
      <c r="C48" s="250"/>
      <c r="D48" s="251"/>
      <c r="E48" s="255">
        <f>J48/$J$66</f>
        <v>0.03591416231115509</v>
      </c>
      <c r="F48" s="110"/>
      <c r="G48" s="38">
        <v>0.5</v>
      </c>
      <c r="H48" s="38">
        <v>0.5</v>
      </c>
      <c r="I48" s="110"/>
      <c r="J48" s="241">
        <f>ORÇAMENTO!I70</f>
        <v>24567.940000000002</v>
      </c>
      <c r="K48" s="242"/>
    </row>
    <row r="49" spans="1:11" s="108" customFormat="1" ht="3.75" customHeight="1">
      <c r="A49" s="247"/>
      <c r="B49" s="249"/>
      <c r="C49" s="250"/>
      <c r="D49" s="251"/>
      <c r="E49" s="256"/>
      <c r="F49" s="112"/>
      <c r="G49" s="33"/>
      <c r="H49" s="33"/>
      <c r="I49" s="112"/>
      <c r="J49" s="243"/>
      <c r="K49" s="244"/>
    </row>
    <row r="50" spans="1:11" s="108" customFormat="1" ht="7.5" customHeight="1">
      <c r="A50" s="248"/>
      <c r="B50" s="252"/>
      <c r="C50" s="253"/>
      <c r="D50" s="254"/>
      <c r="E50" s="257"/>
      <c r="F50" s="31"/>
      <c r="G50" s="39">
        <f>$J48*G48</f>
        <v>12283.970000000001</v>
      </c>
      <c r="H50" s="39">
        <f>$J48*H48</f>
        <v>12283.970000000001</v>
      </c>
      <c r="I50" s="31"/>
      <c r="J50" s="245"/>
      <c r="K50" s="246"/>
    </row>
    <row r="51" spans="1:11" s="108" customFormat="1" ht="7.5" customHeight="1">
      <c r="A51" s="247">
        <v>14</v>
      </c>
      <c r="B51" s="249" t="str">
        <f>ORÇAMENTO!D78</f>
        <v>LOUÇAS, ACESSÓRIOS E METAIS</v>
      </c>
      <c r="C51" s="250"/>
      <c r="D51" s="251"/>
      <c r="E51" s="255">
        <f>J51/$J$66</f>
        <v>0.0719530626129602</v>
      </c>
      <c r="F51" s="110"/>
      <c r="G51" s="110"/>
      <c r="H51" s="110"/>
      <c r="I51" s="38">
        <v>1</v>
      </c>
      <c r="J51" s="241">
        <f>ORÇAMENTO!I78</f>
        <v>49221.20999999999</v>
      </c>
      <c r="K51" s="242"/>
    </row>
    <row r="52" spans="1:11" s="108" customFormat="1" ht="3.75" customHeight="1">
      <c r="A52" s="247"/>
      <c r="B52" s="249"/>
      <c r="C52" s="250"/>
      <c r="D52" s="251"/>
      <c r="E52" s="256"/>
      <c r="F52" s="112"/>
      <c r="G52" s="112"/>
      <c r="H52" s="112"/>
      <c r="I52" s="33"/>
      <c r="J52" s="243"/>
      <c r="K52" s="244"/>
    </row>
    <row r="53" spans="1:11" s="108" customFormat="1" ht="7.5" customHeight="1">
      <c r="A53" s="248"/>
      <c r="B53" s="252"/>
      <c r="C53" s="253"/>
      <c r="D53" s="254"/>
      <c r="E53" s="257"/>
      <c r="F53" s="31"/>
      <c r="G53" s="31"/>
      <c r="H53" s="31"/>
      <c r="I53" s="39">
        <f>$J51*I51</f>
        <v>49221.20999999999</v>
      </c>
      <c r="J53" s="245"/>
      <c r="K53" s="246"/>
    </row>
    <row r="54" spans="1:11" s="108" customFormat="1" ht="7.5" customHeight="1">
      <c r="A54" s="247">
        <v>15</v>
      </c>
      <c r="B54" s="249" t="str">
        <f>ORÇAMENTO!D93</f>
        <v>INSTALAÇÃO PLUVIAL</v>
      </c>
      <c r="C54" s="250"/>
      <c r="D54" s="251"/>
      <c r="E54" s="255">
        <f>J54/$J$66</f>
        <v>0.005650266980669792</v>
      </c>
      <c r="F54" s="110"/>
      <c r="G54" s="38">
        <v>0.5</v>
      </c>
      <c r="H54" s="38">
        <v>0.5</v>
      </c>
      <c r="I54" s="110"/>
      <c r="J54" s="241">
        <f>ORÇAMENTO!I93</f>
        <v>3865.2</v>
      </c>
      <c r="K54" s="242"/>
    </row>
    <row r="55" spans="1:11" s="108" customFormat="1" ht="3.75" customHeight="1">
      <c r="A55" s="247"/>
      <c r="B55" s="249"/>
      <c r="C55" s="250"/>
      <c r="D55" s="251"/>
      <c r="E55" s="256"/>
      <c r="F55" s="112"/>
      <c r="G55" s="33"/>
      <c r="H55" s="33"/>
      <c r="I55" s="112"/>
      <c r="J55" s="243"/>
      <c r="K55" s="244"/>
    </row>
    <row r="56" spans="1:11" s="108" customFormat="1" ht="7.5" customHeight="1">
      <c r="A56" s="248"/>
      <c r="B56" s="252"/>
      <c r="C56" s="253"/>
      <c r="D56" s="254"/>
      <c r="E56" s="257"/>
      <c r="F56" s="31"/>
      <c r="G56" s="39">
        <f>$J54*G54</f>
        <v>1932.6</v>
      </c>
      <c r="H56" s="39">
        <f>$J54*H54</f>
        <v>1932.6</v>
      </c>
      <c r="I56" s="31"/>
      <c r="J56" s="245"/>
      <c r="K56" s="246"/>
    </row>
    <row r="57" spans="1:11" s="108" customFormat="1" ht="7.5" customHeight="1">
      <c r="A57" s="264">
        <v>16</v>
      </c>
      <c r="B57" s="266" t="str">
        <f>ORÇAMENTO!D98</f>
        <v>INSTALAÇÃO ELÉTRICA</v>
      </c>
      <c r="C57" s="267"/>
      <c r="D57" s="268"/>
      <c r="E57" s="255">
        <f>J57/$J$66</f>
        <v>0.08536320792372905</v>
      </c>
      <c r="F57" s="38">
        <v>0.25</v>
      </c>
      <c r="G57" s="38">
        <v>0.25</v>
      </c>
      <c r="H57" s="38">
        <v>0.25</v>
      </c>
      <c r="I57" s="38">
        <v>0.25</v>
      </c>
      <c r="J57" s="241">
        <f>ORÇAMENTO!I98</f>
        <v>58394.74</v>
      </c>
      <c r="K57" s="242"/>
    </row>
    <row r="58" spans="1:11" s="108" customFormat="1" ht="3.75" customHeight="1">
      <c r="A58" s="247"/>
      <c r="B58" s="249"/>
      <c r="C58" s="250"/>
      <c r="D58" s="251"/>
      <c r="E58" s="256"/>
      <c r="F58" s="33"/>
      <c r="G58" s="33"/>
      <c r="H58" s="33"/>
      <c r="I58" s="33"/>
      <c r="J58" s="243"/>
      <c r="K58" s="244"/>
    </row>
    <row r="59" spans="1:11" s="108" customFormat="1" ht="7.5" customHeight="1">
      <c r="A59" s="248"/>
      <c r="B59" s="252"/>
      <c r="C59" s="253"/>
      <c r="D59" s="254"/>
      <c r="E59" s="257"/>
      <c r="F59" s="39">
        <f>$J57*F57</f>
        <v>14598.685</v>
      </c>
      <c r="G59" s="39">
        <f>$J57*G57</f>
        <v>14598.685</v>
      </c>
      <c r="H59" s="39">
        <f>$J57*H57</f>
        <v>14598.685</v>
      </c>
      <c r="I59" s="39">
        <f>$J57*I57</f>
        <v>14598.685</v>
      </c>
      <c r="J59" s="245"/>
      <c r="K59" s="246"/>
    </row>
    <row r="60" spans="1:11" s="108" customFormat="1" ht="7.5" customHeight="1">
      <c r="A60" s="264">
        <v>17</v>
      </c>
      <c r="B60" s="266" t="str">
        <f>ORÇAMENTO!D118</f>
        <v>URBANIZAÇÃO</v>
      </c>
      <c r="C60" s="267"/>
      <c r="D60" s="268"/>
      <c r="E60" s="255">
        <f>J60/$J$66</f>
        <v>0.08395990918349214</v>
      </c>
      <c r="F60" s="38">
        <v>0.25</v>
      </c>
      <c r="G60" s="38">
        <v>0.25</v>
      </c>
      <c r="H60" s="38">
        <v>0.25</v>
      </c>
      <c r="I60" s="38">
        <v>0.25</v>
      </c>
      <c r="J60" s="241">
        <f>ORÇAMENTO!I118</f>
        <v>57434.780000000006</v>
      </c>
      <c r="K60" s="242"/>
    </row>
    <row r="61" spans="1:11" s="108" customFormat="1" ht="3.75" customHeight="1">
      <c r="A61" s="247"/>
      <c r="B61" s="249"/>
      <c r="C61" s="250"/>
      <c r="D61" s="251"/>
      <c r="E61" s="256"/>
      <c r="F61" s="33"/>
      <c r="G61" s="33"/>
      <c r="H61" s="33"/>
      <c r="I61" s="33"/>
      <c r="J61" s="243"/>
      <c r="K61" s="244"/>
    </row>
    <row r="62" spans="1:11" s="108" customFormat="1" ht="7.5" customHeight="1">
      <c r="A62" s="248"/>
      <c r="B62" s="252"/>
      <c r="C62" s="253"/>
      <c r="D62" s="254"/>
      <c r="E62" s="257"/>
      <c r="F62" s="39">
        <f>$J60*F60</f>
        <v>14358.695000000002</v>
      </c>
      <c r="G62" s="39">
        <f>$J60*G60</f>
        <v>14358.695000000002</v>
      </c>
      <c r="H62" s="39">
        <f>$J60*H60</f>
        <v>14358.695000000002</v>
      </c>
      <c r="I62" s="39">
        <f>$J60*I60</f>
        <v>14358.695000000002</v>
      </c>
      <c r="J62" s="245"/>
      <c r="K62" s="246"/>
    </row>
    <row r="63" spans="1:11" s="108" customFormat="1" ht="7.5" customHeight="1">
      <c r="A63" s="247">
        <v>18</v>
      </c>
      <c r="B63" s="266" t="str">
        <f>ORÇAMENTO!D129</f>
        <v>SERVIÇOS FINAIS</v>
      </c>
      <c r="C63" s="267"/>
      <c r="D63" s="268"/>
      <c r="E63" s="255">
        <f>J63/$J$66</f>
        <v>0.0005272822363467851</v>
      </c>
      <c r="F63" s="143"/>
      <c r="G63" s="143"/>
      <c r="H63" s="143"/>
      <c r="I63" s="38">
        <v>1</v>
      </c>
      <c r="J63" s="241">
        <f>ORÇAMENTO!I129</f>
        <v>360.7</v>
      </c>
      <c r="K63" s="242"/>
    </row>
    <row r="64" spans="1:11" s="108" customFormat="1" ht="3.75" customHeight="1">
      <c r="A64" s="247"/>
      <c r="B64" s="249"/>
      <c r="C64" s="250"/>
      <c r="D64" s="251"/>
      <c r="E64" s="256"/>
      <c r="F64" s="34"/>
      <c r="G64" s="34"/>
      <c r="H64" s="34"/>
      <c r="I64" s="33"/>
      <c r="J64" s="243"/>
      <c r="K64" s="244"/>
    </row>
    <row r="65" spans="1:11" s="108" customFormat="1" ht="7.5" customHeight="1">
      <c r="A65" s="248"/>
      <c r="B65" s="252"/>
      <c r="C65" s="253"/>
      <c r="D65" s="254"/>
      <c r="E65" s="257"/>
      <c r="F65" s="142"/>
      <c r="G65" s="142"/>
      <c r="H65" s="142"/>
      <c r="I65" s="39">
        <f>$J63*I63</f>
        <v>360.7</v>
      </c>
      <c r="J65" s="245"/>
      <c r="K65" s="246"/>
    </row>
    <row r="66" spans="1:15" s="186" customFormat="1" ht="7.5" customHeight="1">
      <c r="A66" s="269" t="s">
        <v>6</v>
      </c>
      <c r="B66" s="269"/>
      <c r="C66" s="269"/>
      <c r="D66" s="269"/>
      <c r="E66" s="260">
        <f>SUM(E12:E65)</f>
        <v>1</v>
      </c>
      <c r="F66" s="258">
        <f>SUM(F14,F17,F20,F23,F26,F29,F32,F35,F38,F41,F44,F47,F50,F53,F56,F59,F62,F65)</f>
        <v>123479.5105</v>
      </c>
      <c r="G66" s="258">
        <f>SUM(G14,G17,G20,G23,G26,G29,G32,G35,G38,G41,G44,G47,G50,G53,G56,G59,G62,G65)</f>
        <v>144333.08650000003</v>
      </c>
      <c r="H66" s="258">
        <f>SUM(H14,H17,H20,H23,H26,H29,H32,H35,H38,H41,H44,H47,H50,H53,H56,H59,H62,H65)</f>
        <v>209367.0075</v>
      </c>
      <c r="I66" s="258">
        <f>SUM(I14,I17,I20,I23,I26,I29,I32,I35,I38,I41,I44,I47,I50,I53,I56,I59,I62,I65)</f>
        <v>206894.2655</v>
      </c>
      <c r="J66" s="258">
        <f>SUM(J12:K65)</f>
        <v>684073.87</v>
      </c>
      <c r="K66" s="258"/>
      <c r="M66" s="259">
        <f>ORÇAMENTO!H131</f>
        <v>684073.87</v>
      </c>
      <c r="N66" s="259">
        <f>SUM(F66:I67)</f>
        <v>684073.8700000001</v>
      </c>
      <c r="O66" s="187"/>
    </row>
    <row r="67" spans="1:15" s="186" customFormat="1" ht="11.25" customHeight="1">
      <c r="A67" s="269"/>
      <c r="B67" s="269"/>
      <c r="C67" s="269"/>
      <c r="D67" s="269"/>
      <c r="E67" s="260"/>
      <c r="F67" s="258"/>
      <c r="G67" s="258"/>
      <c r="H67" s="258"/>
      <c r="I67" s="258"/>
      <c r="J67" s="258"/>
      <c r="K67" s="258"/>
      <c r="L67" s="188">
        <f>SUM(F66:I67)</f>
        <v>684073.8700000001</v>
      </c>
      <c r="M67" s="259"/>
      <c r="N67" s="259"/>
      <c r="O67" s="189"/>
    </row>
    <row r="68" spans="13:17" s="108" customFormat="1" ht="7.5" customHeight="1">
      <c r="M68" s="116"/>
      <c r="N68" s="117"/>
      <c r="O68" s="114"/>
      <c r="P68" s="115"/>
      <c r="Q68" s="115"/>
    </row>
    <row r="69" spans="7:17" s="108" customFormat="1" ht="13.5">
      <c r="G69" s="261"/>
      <c r="H69" s="261"/>
      <c r="I69" s="261"/>
      <c r="J69" s="261"/>
      <c r="K69" s="261"/>
      <c r="M69" s="116">
        <f>M66-N66</f>
        <v>0</v>
      </c>
      <c r="N69" s="115"/>
      <c r="O69" s="115"/>
      <c r="P69" s="115"/>
      <c r="Q69" s="115"/>
    </row>
    <row r="70" spans="1:17" s="108" customFormat="1" ht="16.5" customHeight="1">
      <c r="A70" s="3"/>
      <c r="B70" s="3"/>
      <c r="C70" s="265"/>
      <c r="D70" s="265"/>
      <c r="E70" s="265"/>
      <c r="F70" s="3"/>
      <c r="G70" s="3"/>
      <c r="H70" s="3"/>
      <c r="I70" s="3"/>
      <c r="J70" s="3"/>
      <c r="M70" s="116"/>
      <c r="N70" s="115"/>
      <c r="O70" s="115"/>
      <c r="P70" s="115"/>
      <c r="Q70" s="115"/>
    </row>
    <row r="71" spans="1:17" s="108" customFormat="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M71" s="116"/>
      <c r="N71" s="115"/>
      <c r="O71" s="115"/>
      <c r="P71" s="115"/>
      <c r="Q71" s="115"/>
    </row>
    <row r="72" spans="1:17" s="108" customFormat="1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M72" s="116"/>
      <c r="N72" s="115"/>
      <c r="O72" s="115"/>
      <c r="P72" s="115"/>
      <c r="Q72" s="115"/>
    </row>
    <row r="73" spans="1:17" s="108" customFormat="1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M73" s="116"/>
      <c r="N73" s="115"/>
      <c r="O73" s="115"/>
      <c r="P73" s="115"/>
      <c r="Q73" s="115"/>
    </row>
    <row r="74" spans="1:17" s="108" customFormat="1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M74" s="116"/>
      <c r="N74" s="115"/>
      <c r="O74" s="115"/>
      <c r="P74" s="115"/>
      <c r="Q74" s="115"/>
    </row>
    <row r="75" spans="1:17" s="108" customFormat="1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M75" s="116"/>
      <c r="N75" s="115"/>
      <c r="O75" s="115"/>
      <c r="P75" s="115"/>
      <c r="Q75" s="115"/>
    </row>
    <row r="76" spans="1:17" s="108" customFormat="1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M76" s="116"/>
      <c r="N76" s="115"/>
      <c r="O76" s="115"/>
      <c r="P76" s="115"/>
      <c r="Q76" s="115"/>
    </row>
    <row r="77" spans="1:17" s="108" customFormat="1" ht="14.25" customHeight="1">
      <c r="A77" s="3"/>
      <c r="B77" s="3"/>
      <c r="C77" s="118"/>
      <c r="D77" s="3"/>
      <c r="E77" s="3"/>
      <c r="F77" s="3"/>
      <c r="G77" s="3"/>
      <c r="H77" s="3"/>
      <c r="I77" s="3"/>
      <c r="J77" s="118"/>
      <c r="M77" s="115"/>
      <c r="N77" s="115"/>
      <c r="O77" s="115"/>
      <c r="P77" s="115"/>
      <c r="Q77" s="115"/>
    </row>
    <row r="78" spans="1:12" s="108" customFormat="1" ht="13.5">
      <c r="A78" s="3"/>
      <c r="B78" s="3"/>
      <c r="C78" s="3"/>
      <c r="D78" s="3"/>
      <c r="E78" s="3"/>
      <c r="F78" s="3"/>
      <c r="G78" s="3"/>
      <c r="H78" s="3"/>
      <c r="I78" s="3"/>
      <c r="J78" s="3"/>
      <c r="L78" s="115"/>
    </row>
    <row r="79" s="108" customFormat="1" ht="12.75">
      <c r="A79" s="3"/>
    </row>
    <row r="80" s="108" customFormat="1" ht="12.75">
      <c r="A80" s="3"/>
    </row>
    <row r="82" spans="6:10" ht="13.5">
      <c r="F82" s="36"/>
      <c r="G82" s="36"/>
      <c r="H82" s="9"/>
      <c r="I82" s="9"/>
      <c r="J82" s="37"/>
    </row>
    <row r="83" spans="6:10" ht="13.5">
      <c r="F83" s="36"/>
      <c r="G83" s="36"/>
      <c r="H83" s="36"/>
      <c r="I83" s="36"/>
      <c r="J83" s="37"/>
    </row>
    <row r="84" spans="6:9" ht="12.75">
      <c r="F84" s="36"/>
      <c r="G84" s="36"/>
      <c r="H84" s="36"/>
      <c r="I84" s="36"/>
    </row>
    <row r="85" spans="6:10" ht="13.5">
      <c r="F85" s="36"/>
      <c r="G85" s="36"/>
      <c r="H85" s="36"/>
      <c r="I85" s="36"/>
      <c r="J85" s="37"/>
    </row>
    <row r="86" spans="6:10" ht="12.75">
      <c r="F86" s="36"/>
      <c r="G86" s="36"/>
      <c r="H86" s="36"/>
      <c r="I86" s="36"/>
      <c r="J86" s="36"/>
    </row>
  </sheetData>
  <sheetProtection/>
  <mergeCells count="89">
    <mergeCell ref="A8:K8"/>
    <mergeCell ref="A2:K2"/>
    <mergeCell ref="H66:H67"/>
    <mergeCell ref="A54:A56"/>
    <mergeCell ref="B54:D56"/>
    <mergeCell ref="A63:A65"/>
    <mergeCell ref="B63:D65"/>
    <mergeCell ref="E63:E65"/>
    <mergeCell ref="E54:E56"/>
    <mergeCell ref="E57:E59"/>
    <mergeCell ref="J33:K35"/>
    <mergeCell ref="B30:D32"/>
    <mergeCell ref="G66:G67"/>
    <mergeCell ref="B60:D62"/>
    <mergeCell ref="B57:D59"/>
    <mergeCell ref="A45:A47"/>
    <mergeCell ref="B45:D47"/>
    <mergeCell ref="E45:E47"/>
    <mergeCell ref="A66:D67"/>
    <mergeCell ref="C70:E70"/>
    <mergeCell ref="A15:A17"/>
    <mergeCell ref="B15:D17"/>
    <mergeCell ref="E15:E17"/>
    <mergeCell ref="J15:K17"/>
    <mergeCell ref="J54:K56"/>
    <mergeCell ref="J45:K47"/>
    <mergeCell ref="A51:A53"/>
    <mergeCell ref="B51:D53"/>
    <mergeCell ref="E51:E53"/>
    <mergeCell ref="E48:E50"/>
    <mergeCell ref="A57:A59"/>
    <mergeCell ref="A60:A62"/>
    <mergeCell ref="E60:E62"/>
    <mergeCell ref="E30:E32"/>
    <mergeCell ref="J30:K32"/>
    <mergeCell ref="B33:D35"/>
    <mergeCell ref="E39:E41"/>
    <mergeCell ref="J39:K41"/>
    <mergeCell ref="E33:E35"/>
    <mergeCell ref="J12:K14"/>
    <mergeCell ref="A18:A20"/>
    <mergeCell ref="B18:D20"/>
    <mergeCell ref="E18:E20"/>
    <mergeCell ref="J18:K20"/>
    <mergeCell ref="B42:D44"/>
    <mergeCell ref="E42:E44"/>
    <mergeCell ref="J42:K44"/>
    <mergeCell ref="J24:K26"/>
    <mergeCell ref="A21:A23"/>
    <mergeCell ref="E9:K10"/>
    <mergeCell ref="A9:A11"/>
    <mergeCell ref="J11:K11"/>
    <mergeCell ref="B24:D26"/>
    <mergeCell ref="B9:D11"/>
    <mergeCell ref="J21:K23"/>
    <mergeCell ref="A24:A26"/>
    <mergeCell ref="E24:E26"/>
    <mergeCell ref="B21:D23"/>
    <mergeCell ref="E21:E23"/>
    <mergeCell ref="G69:K69"/>
    <mergeCell ref="J66:K67"/>
    <mergeCell ref="F66:F67"/>
    <mergeCell ref="A27:A29"/>
    <mergeCell ref="A42:A44"/>
    <mergeCell ref="A39:A41"/>
    <mergeCell ref="B39:D41"/>
    <mergeCell ref="A30:A32"/>
    <mergeCell ref="E36:E38"/>
    <mergeCell ref="A33:A35"/>
    <mergeCell ref="I66:I67"/>
    <mergeCell ref="J57:K59"/>
    <mergeCell ref="J60:K62"/>
    <mergeCell ref="J36:K38"/>
    <mergeCell ref="B48:D50"/>
    <mergeCell ref="N66:N67"/>
    <mergeCell ref="M66:M67"/>
    <mergeCell ref="E66:E67"/>
    <mergeCell ref="J48:K50"/>
    <mergeCell ref="J51:K53"/>
    <mergeCell ref="J63:K65"/>
    <mergeCell ref="A12:A14"/>
    <mergeCell ref="B36:D38"/>
    <mergeCell ref="B27:D29"/>
    <mergeCell ref="E27:E29"/>
    <mergeCell ref="J27:K29"/>
    <mergeCell ref="A36:A38"/>
    <mergeCell ref="B12:D14"/>
    <mergeCell ref="E12:E14"/>
    <mergeCell ref="A48:A50"/>
  </mergeCells>
  <printOptions horizontalCentered="1"/>
  <pageMargins left="0.4724409448818898" right="0.4724409448818898" top="0.5511811023622047" bottom="0.7874015748031497" header="0.35433070866141736" footer="0.3937007874015748"/>
  <pageSetup fitToHeight="1" fitToWidth="1" horizontalDpi="300" verticalDpi="300" orientation="portrait" paperSize="9" scale="74" r:id="rId2"/>
  <headerFooter alignWithMargins="0">
    <oddFooter>&amp;C&amp;"Arial Narrow,Normal"&amp;9TV VICTOR PRAXEDES, Nº 105, BAIRRO DA QUINTA, CEP 68.786-000.
SANTO ANTONIO DO TAUA – PA
TEMAXCONSTRUTORA@GMAIL.COM / (85) 99820-4301&amp;R&amp;"Arial Narrow,Normal"&amp;9&amp;P/&amp;N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view="pageBreakPreview" zoomScale="85" zoomScaleSheetLayoutView="85" zoomScalePageLayoutView="0" workbookViewId="0" topLeftCell="A10">
      <selection activeCell="B6" sqref="B6"/>
    </sheetView>
  </sheetViews>
  <sheetFormatPr defaultColWidth="9.140625" defaultRowHeight="12.75"/>
  <cols>
    <col min="1" max="1" width="2.421875" style="0" customWidth="1"/>
    <col min="2" max="2" width="9.421875" style="0" customWidth="1"/>
    <col min="3" max="3" width="29.00390625" style="0" customWidth="1"/>
    <col min="4" max="4" width="15.00390625" style="0" customWidth="1"/>
    <col min="9" max="9" width="11.140625" style="0" customWidth="1"/>
    <col min="10" max="10" width="2.421875" style="0" customWidth="1"/>
    <col min="13" max="13" width="9.28125" style="0" bestFit="1" customWidth="1"/>
    <col min="15" max="15" width="18.00390625" style="0" bestFit="1" customWidth="1"/>
    <col min="16" max="16" width="9.28125" style="0" bestFit="1" customWidth="1"/>
  </cols>
  <sheetData>
    <row r="1" spans="1:23" ht="69" customHeight="1">
      <c r="A1" s="41"/>
      <c r="B1" s="42"/>
      <c r="C1" s="42"/>
      <c r="D1" s="42"/>
      <c r="E1" s="42"/>
      <c r="F1" s="42"/>
      <c r="G1" s="42"/>
      <c r="H1" s="42"/>
      <c r="I1" s="42"/>
      <c r="J1" s="43"/>
      <c r="M1" s="40"/>
      <c r="N1" s="40"/>
      <c r="O1" s="40"/>
      <c r="P1" s="281"/>
      <c r="Q1" s="281"/>
      <c r="R1" s="40"/>
      <c r="S1" s="40"/>
      <c r="T1" s="40"/>
      <c r="U1" s="40"/>
      <c r="V1" s="40"/>
      <c r="W1" s="40"/>
    </row>
    <row r="2" spans="1:23" ht="54" customHeight="1">
      <c r="A2" s="309" t="str">
        <f>ORÇAMENTO!A2</f>
        <v>CONSTRATAÇÃO DE EMPRESA DE ENGENHARIA PARA CONSTRUÇÃO DA PRAÇA DE ALIMENTAÇÃO NO CANTEIRO EM FRENTE A PRAÇA DA BIBLIA, VISANDO ATENDER AS NECESSIDADES DA SECRETARIA MUNICIPAL DE OBRAS DO MUNICIPIO DE IPIXUNA DO PARÁ, EM CONFORMIDADE COM O PROJETO BÁSICO, PLANILHA ORÇAMENTARIA, CRONOGRAMA FISICO-FINACEIRO E MEMORIAL DESCRITIVO.</v>
      </c>
      <c r="B2" s="310"/>
      <c r="C2" s="310"/>
      <c r="D2" s="310"/>
      <c r="E2" s="310"/>
      <c r="F2" s="310"/>
      <c r="G2" s="310"/>
      <c r="H2" s="310"/>
      <c r="I2" s="310"/>
      <c r="J2" s="311"/>
      <c r="M2" s="40"/>
      <c r="N2" s="40"/>
      <c r="O2" s="40"/>
      <c r="P2" s="281"/>
      <c r="Q2" s="281"/>
      <c r="R2" s="40"/>
      <c r="S2" s="40"/>
      <c r="T2" s="40"/>
      <c r="U2" s="40"/>
      <c r="V2" s="40"/>
      <c r="W2" s="40"/>
    </row>
    <row r="3" spans="1:23" ht="12.75" customHeight="1">
      <c r="A3" s="309" t="str">
        <f>ORÇAMENTO!A3</f>
        <v>PROCESSO ADMINISTRATIVO Nº 2903/2022</v>
      </c>
      <c r="B3" s="310"/>
      <c r="C3" s="310"/>
      <c r="D3" s="310"/>
      <c r="E3" s="310"/>
      <c r="F3" s="310"/>
      <c r="G3" s="310"/>
      <c r="H3" s="310"/>
      <c r="I3" s="310"/>
      <c r="J3" s="311"/>
      <c r="M3" s="40"/>
      <c r="N3" s="40"/>
      <c r="O3" s="40"/>
      <c r="P3" s="281"/>
      <c r="Q3" s="281"/>
      <c r="R3" s="40"/>
      <c r="S3" s="40"/>
      <c r="T3" s="40"/>
      <c r="U3" s="40"/>
      <c r="V3" s="40"/>
      <c r="W3" s="40"/>
    </row>
    <row r="4" spans="1:23" s="45" customFormat="1" ht="19.5" customHeight="1">
      <c r="A4" s="309" t="str">
        <f>ORÇAMENTO!A4</f>
        <v>MODALIDADE: TOMADA DE PREÇOS Nº 0009/2022-TP</v>
      </c>
      <c r="B4" s="310"/>
      <c r="C4" s="310"/>
      <c r="D4" s="310"/>
      <c r="E4" s="310"/>
      <c r="F4" s="310"/>
      <c r="G4" s="310"/>
      <c r="H4" s="310"/>
      <c r="I4" s="310"/>
      <c r="J4" s="311"/>
      <c r="M4" s="40"/>
      <c r="N4" s="40"/>
      <c r="O4" s="40"/>
      <c r="P4" s="281"/>
      <c r="Q4" s="281"/>
      <c r="R4" s="40"/>
      <c r="S4" s="40"/>
      <c r="T4" s="40"/>
      <c r="U4" s="40"/>
      <c r="V4" s="40"/>
      <c r="W4" s="40"/>
    </row>
    <row r="5" spans="1:23" s="45" customFormat="1" ht="19.5" customHeight="1">
      <c r="A5" s="190" t="str">
        <f>ORÇAMENTO!A5</f>
        <v>OBJETO:</v>
      </c>
      <c r="B5" s="191"/>
      <c r="C5" s="191" t="str">
        <f>ORÇAMENTO!C5</f>
        <v>CONSTRUÇÃO DA PRAÇA DE ALIMENTAÇÃO NO CANTEIRO DA AV. PRES. VARGAS</v>
      </c>
      <c r="D5" s="191"/>
      <c r="E5" s="191"/>
      <c r="F5" s="191"/>
      <c r="G5" s="191"/>
      <c r="H5" s="191"/>
      <c r="I5" s="191"/>
      <c r="J5" s="192"/>
      <c r="M5" s="40"/>
      <c r="N5" s="40"/>
      <c r="O5" s="40"/>
      <c r="P5" s="281"/>
      <c r="Q5" s="281"/>
      <c r="R5" s="40"/>
      <c r="S5" s="40"/>
      <c r="T5" s="40"/>
      <c r="U5" s="40"/>
      <c r="V5" s="40"/>
      <c r="W5" s="40"/>
    </row>
    <row r="6" spans="1:23" s="45" customFormat="1" ht="19.5" customHeight="1">
      <c r="A6" s="190" t="str">
        <f>ORÇAMENTO!A6</f>
        <v>REFERÊNCIA: SINAPI NOVEMBRO/2021 - NÃO DESONERADO / SEDOP SETEMBRO 2021</v>
      </c>
      <c r="B6" s="193"/>
      <c r="C6" s="193"/>
      <c r="D6" s="194"/>
      <c r="E6" s="213"/>
      <c r="F6" s="213"/>
      <c r="G6" s="213"/>
      <c r="H6" s="213"/>
      <c r="I6" s="213"/>
      <c r="J6" s="44"/>
      <c r="M6" s="40"/>
      <c r="N6" s="40"/>
      <c r="O6" s="40"/>
      <c r="P6" s="281"/>
      <c r="Q6" s="281"/>
      <c r="R6" s="40"/>
      <c r="S6" s="40"/>
      <c r="T6" s="40"/>
      <c r="U6" s="40"/>
      <c r="V6" s="40"/>
      <c r="W6" s="40"/>
    </row>
    <row r="7" spans="1:23" ht="18.75">
      <c r="A7" s="46"/>
      <c r="B7" s="282" t="s">
        <v>40</v>
      </c>
      <c r="C7" s="282"/>
      <c r="D7" s="282"/>
      <c r="E7" s="282"/>
      <c r="F7" s="282"/>
      <c r="G7" s="282"/>
      <c r="H7" s="282"/>
      <c r="I7" s="282"/>
      <c r="J7" s="47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4.5" customHeight="1" thickBot="1">
      <c r="A8" s="46"/>
      <c r="B8" s="283"/>
      <c r="C8" s="283"/>
      <c r="D8" s="283"/>
      <c r="E8" s="283"/>
      <c r="F8" s="283"/>
      <c r="G8" s="283"/>
      <c r="H8" s="283"/>
      <c r="I8" s="283"/>
      <c r="J8" s="47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33" customHeight="1" thickBot="1" thickTop="1">
      <c r="A9" s="46"/>
      <c r="B9" s="48" t="s">
        <v>41</v>
      </c>
      <c r="C9" s="286" t="s">
        <v>42</v>
      </c>
      <c r="D9" s="286"/>
      <c r="E9" s="286"/>
      <c r="F9" s="286"/>
      <c r="G9" s="286"/>
      <c r="H9" s="286"/>
      <c r="I9" s="49" t="s">
        <v>43</v>
      </c>
      <c r="J9" s="47"/>
      <c r="M9" s="40"/>
      <c r="N9" s="50" t="s">
        <v>39</v>
      </c>
      <c r="O9" s="287">
        <f>E6</f>
        <v>0</v>
      </c>
      <c r="P9" s="287"/>
      <c r="Q9" s="287"/>
      <c r="R9" s="287"/>
      <c r="S9" s="287"/>
      <c r="T9" s="287"/>
      <c r="U9" s="287"/>
      <c r="V9" s="287"/>
      <c r="W9" s="288"/>
    </row>
    <row r="10" spans="1:23" ht="4.5" customHeight="1" thickBot="1" thickTop="1">
      <c r="A10" s="46"/>
      <c r="B10" s="195"/>
      <c r="C10" s="195"/>
      <c r="D10" s="195"/>
      <c r="E10" s="195"/>
      <c r="F10" s="195"/>
      <c r="G10" s="195"/>
      <c r="H10" s="195"/>
      <c r="I10" s="195"/>
      <c r="J10" s="47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ht="19.5" customHeight="1" thickBot="1">
      <c r="A11" s="46"/>
      <c r="B11" s="51" t="s">
        <v>44</v>
      </c>
      <c r="C11" s="289" t="s">
        <v>45</v>
      </c>
      <c r="D11" s="290"/>
      <c r="E11" s="290"/>
      <c r="F11" s="290"/>
      <c r="G11" s="290"/>
      <c r="H11" s="290"/>
      <c r="I11" s="52">
        <v>0.055</v>
      </c>
      <c r="J11" s="47"/>
      <c r="M11" s="273" t="s">
        <v>46</v>
      </c>
      <c r="N11" s="274"/>
      <c r="O11" s="274"/>
      <c r="P11" s="274"/>
      <c r="Q11" s="274"/>
      <c r="R11" s="274"/>
      <c r="S11" s="274"/>
      <c r="T11" s="274"/>
      <c r="U11" s="275">
        <v>1000000</v>
      </c>
      <c r="V11" s="276"/>
      <c r="W11" s="277"/>
    </row>
    <row r="12" spans="1:23" ht="19.5" customHeight="1">
      <c r="A12" s="46"/>
      <c r="B12" s="196"/>
      <c r="C12" s="197"/>
      <c r="D12" s="53"/>
      <c r="E12" s="53"/>
      <c r="F12" s="53"/>
      <c r="G12" s="53"/>
      <c r="H12" s="198"/>
      <c r="I12" s="54"/>
      <c r="J12" s="47"/>
      <c r="M12" s="278" t="s">
        <v>0</v>
      </c>
      <c r="N12" s="278" t="s">
        <v>34</v>
      </c>
      <c r="O12" s="278" t="s">
        <v>47</v>
      </c>
      <c r="P12" s="278" t="s">
        <v>48</v>
      </c>
      <c r="Q12" s="278" t="s">
        <v>49</v>
      </c>
      <c r="R12" s="301" t="s">
        <v>50</v>
      </c>
      <c r="S12" s="272" t="s">
        <v>51</v>
      </c>
      <c r="T12" s="303"/>
      <c r="U12" s="304"/>
      <c r="V12" s="271" t="s">
        <v>52</v>
      </c>
      <c r="W12" s="307" t="s">
        <v>53</v>
      </c>
    </row>
    <row r="13" spans="1:23" ht="19.5" customHeight="1">
      <c r="A13" s="46"/>
      <c r="B13" s="51" t="s">
        <v>54</v>
      </c>
      <c r="C13" s="289" t="s">
        <v>55</v>
      </c>
      <c r="D13" s="290"/>
      <c r="E13" s="290"/>
      <c r="F13" s="290"/>
      <c r="G13" s="290"/>
      <c r="H13" s="290"/>
      <c r="I13" s="52">
        <v>0.0139</v>
      </c>
      <c r="J13" s="47"/>
      <c r="M13" s="279"/>
      <c r="N13" s="279"/>
      <c r="O13" s="279"/>
      <c r="P13" s="279"/>
      <c r="Q13" s="279"/>
      <c r="R13" s="302"/>
      <c r="S13" s="55" t="s">
        <v>56</v>
      </c>
      <c r="T13" s="56" t="s">
        <v>57</v>
      </c>
      <c r="U13" s="57" t="s">
        <v>58</v>
      </c>
      <c r="V13" s="272"/>
      <c r="W13" s="303"/>
    </row>
    <row r="14" spans="1:23" ht="19.5" customHeight="1">
      <c r="A14" s="46"/>
      <c r="B14" s="199"/>
      <c r="C14" s="200"/>
      <c r="D14" s="58"/>
      <c r="E14" s="58"/>
      <c r="F14" s="58"/>
      <c r="G14" s="58"/>
      <c r="H14" s="201"/>
      <c r="I14" s="59"/>
      <c r="J14" s="47"/>
      <c r="M14" s="60">
        <v>1</v>
      </c>
      <c r="N14" s="61" t="s">
        <v>59</v>
      </c>
      <c r="O14" s="62">
        <f aca="true" t="shared" si="0" ref="O14:O19">$U$11*P14</f>
        <v>37000</v>
      </c>
      <c r="P14" s="63">
        <v>0.037</v>
      </c>
      <c r="Q14" s="64"/>
      <c r="R14" s="65" t="str">
        <f>IF(AND(P14&gt;=S14,P14&lt;=U14),"OK","DIFERE")</f>
        <v>DIFERE</v>
      </c>
      <c r="S14" s="66">
        <f>IF($O$9='[1]% de BDI '!$A$4,'[1]% de BDI '!I6,IF('[1]BDI-SERVIÇOS'!$R$11='[1]% de BDI '!$A$21,'[1]% de BDI '!I23,IF('[1]BDI-SERVIÇOS'!$R$11='[1]% de BDI '!$A$38,'[1]% de BDI '!I40,IF('[1]BDI-SERVIÇOS'!$R$11='[1]% de BDI '!$A$55,'[1]% de BDI '!I57,IF('[1]BDI-SERVIÇOS'!$R$11='[1]% de BDI '!$A$72,'[1]% de BDI '!I74,"")))))</f>
      </c>
      <c r="T14" s="66">
        <f>IF($O$9='[1]% de BDI '!$A$4,'[1]% de BDI '!J6,IF('[1]BDI-SERVIÇOS'!$R$11='[1]% de BDI '!$A$21,'[1]% de BDI '!J23,IF('[1]BDI-SERVIÇOS'!$R$11='[1]% de BDI '!$A$38,'[1]% de BDI '!J40,IF('[1]BDI-SERVIÇOS'!$R$11='[1]% de BDI '!$A$55,'[1]% de BDI '!J57,IF('[1]BDI-SERVIÇOS'!$R$11='[1]% de BDI '!$A$72,'[1]% de BDI '!J74,"")))))</f>
      </c>
      <c r="U14" s="66">
        <f>IF($O$9='[1]% de BDI '!$A$4,'[1]% de BDI '!K6,IF('[1]BDI-SERVIÇOS'!$R$11='[1]% de BDI '!$A$21,'[1]% de BDI '!K23,IF('[1]BDI-SERVIÇOS'!$R$11='[1]% de BDI '!$A$38,'[1]% de BDI '!K40,IF('[1]BDI-SERVIÇOS'!$R$11='[1]% de BDI '!$A$55,'[1]% de BDI '!K57,IF('[1]BDI-SERVIÇOS'!$R$11='[1]% de BDI '!$A$72,'[1]% de BDI '!K74,"")))))</f>
      </c>
      <c r="V14" s="60" t="s">
        <v>60</v>
      </c>
      <c r="W14" s="61" t="s">
        <v>45</v>
      </c>
    </row>
    <row r="15" spans="1:23" ht="19.5" customHeight="1">
      <c r="A15" s="46"/>
      <c r="B15" s="51" t="s">
        <v>61</v>
      </c>
      <c r="C15" s="289" t="s">
        <v>62</v>
      </c>
      <c r="D15" s="289"/>
      <c r="E15" s="289"/>
      <c r="F15" s="289"/>
      <c r="G15" s="289"/>
      <c r="H15" s="289"/>
      <c r="I15" s="52">
        <f>SUM(I16:I18)</f>
        <v>0.022699999999999998</v>
      </c>
      <c r="J15" s="47"/>
      <c r="M15" s="60">
        <v>2</v>
      </c>
      <c r="N15" s="61" t="s">
        <v>63</v>
      </c>
      <c r="O15" s="62">
        <f t="shared" si="0"/>
        <v>8000</v>
      </c>
      <c r="P15" s="63">
        <v>0.008</v>
      </c>
      <c r="Q15" s="64"/>
      <c r="R15" s="65" t="str">
        <f>IF(AND(P15&gt;=S15,P15&lt;=U15),"OK","DIFERE")</f>
        <v>DIFERE</v>
      </c>
      <c r="S15" s="66">
        <f>IF($O$9='[1]% de BDI '!$A$4,'[1]% de BDI '!I7,IF('[1]BDI-SERVIÇOS'!$R$11='[1]% de BDI '!$A$21,'[1]% de BDI '!I24,IF('[1]BDI-SERVIÇOS'!$R$11='[1]% de BDI '!$A$38,'[1]% de BDI '!I41,IF('[1]BDI-SERVIÇOS'!$R$11='[1]% de BDI '!$A$55,'[1]% de BDI '!I58,IF('[1]BDI-SERVIÇOS'!$R$11='[1]% de BDI '!$A$72,'[1]% de BDI '!I75,"")))))</f>
      </c>
      <c r="T15" s="66">
        <f>IF($O$9='[1]% de BDI '!$A$4,'[1]% de BDI '!J7,IF('[1]BDI-SERVIÇOS'!$R$11='[1]% de BDI '!$A$21,'[1]% de BDI '!J24,IF('[1]BDI-SERVIÇOS'!$R$11='[1]% de BDI '!$A$38,'[1]% de BDI '!J41,IF('[1]BDI-SERVIÇOS'!$R$11='[1]% de BDI '!$A$55,'[1]% de BDI '!J58,IF('[1]BDI-SERVIÇOS'!$R$11='[1]% de BDI '!$A$72,'[1]% de BDI '!J75,"")))))</f>
      </c>
      <c r="U15" s="66">
        <f>IF($O$9='[1]% de BDI '!$A$4,'[1]% de BDI '!K7,IF('[1]BDI-SERVIÇOS'!$R$11='[1]% de BDI '!$A$21,'[1]% de BDI '!K24,IF('[1]BDI-SERVIÇOS'!$R$11='[1]% de BDI '!$A$38,'[1]% de BDI '!K41,IF('[1]BDI-SERVIÇOS'!$R$11='[1]% de BDI '!$A$55,'[1]% de BDI '!K58,IF('[1]BDI-SERVIÇOS'!$R$11='[1]% de BDI '!$A$72,'[1]% de BDI '!K75,"")))))</f>
      </c>
      <c r="V15" s="60" t="s">
        <v>64</v>
      </c>
      <c r="W15" s="61" t="s">
        <v>65</v>
      </c>
    </row>
    <row r="16" spans="1:23" ht="19.5" customHeight="1">
      <c r="A16" s="46"/>
      <c r="B16" s="67" t="s">
        <v>3</v>
      </c>
      <c r="C16" s="284" t="s">
        <v>66</v>
      </c>
      <c r="D16" s="285"/>
      <c r="E16" s="285"/>
      <c r="F16" s="285"/>
      <c r="G16" s="285"/>
      <c r="H16" s="285"/>
      <c r="I16" s="68">
        <v>0.01</v>
      </c>
      <c r="J16" s="47"/>
      <c r="M16" s="60">
        <v>3</v>
      </c>
      <c r="N16" s="61" t="s">
        <v>67</v>
      </c>
      <c r="O16" s="62">
        <f t="shared" si="0"/>
        <v>9700</v>
      </c>
      <c r="P16" s="63">
        <v>0.0097</v>
      </c>
      <c r="Q16" s="64"/>
      <c r="R16" s="65" t="str">
        <f>IF(AND(P16&gt;=S16,P16&lt;=U16),"OK","DIFERE")</f>
        <v>DIFERE</v>
      </c>
      <c r="S16" s="66">
        <f>IF($O$9='[1]% de BDI '!$A$4,'[1]% de BDI '!I8,IF('[1]BDI-SERVIÇOS'!$R$11='[1]% de BDI '!$A$21,'[1]% de BDI '!I25,IF('[1]BDI-SERVIÇOS'!$R$11='[1]% de BDI '!$A$38,'[1]% de BDI '!I42,IF('[1]BDI-SERVIÇOS'!$R$11='[1]% de BDI '!$A$55,'[1]% de BDI '!I59,IF('[1]BDI-SERVIÇOS'!$R$11='[1]% de BDI '!$A$72,'[1]% de BDI '!I76,"")))))</f>
      </c>
      <c r="T16" s="66">
        <f>IF($O$9='[1]% de BDI '!$A$4,'[1]% de BDI '!J8,IF('[1]BDI-SERVIÇOS'!$R$11='[1]% de BDI '!$A$21,'[1]% de BDI '!J25,IF('[1]BDI-SERVIÇOS'!$R$11='[1]% de BDI '!$A$38,'[1]% de BDI '!J42,IF('[1]BDI-SERVIÇOS'!$R$11='[1]% de BDI '!$A$55,'[1]% de BDI '!J59,IF('[1]BDI-SERVIÇOS'!$R$11='[1]% de BDI '!$A$72,'[1]% de BDI '!J76,"")))))</f>
      </c>
      <c r="U16" s="66">
        <f>IF($O$9='[1]% de BDI '!$A$4,'[1]% de BDI '!K8,IF('[1]BDI-SERVIÇOS'!$R$11='[1]% de BDI '!$A$21,'[1]% de BDI '!K25,IF('[1]BDI-SERVIÇOS'!$R$11='[1]% de BDI '!$A$38,'[1]% de BDI '!K42,IF('[1]BDI-SERVIÇOS'!$R$11='[1]% de BDI '!$A$55,'[1]% de BDI '!K59,IF('[1]BDI-SERVIÇOS'!$R$11='[1]% de BDI '!$A$72,'[1]% de BDI '!K76,"")))))</f>
      </c>
      <c r="V16" s="60" t="s">
        <v>68</v>
      </c>
      <c r="W16" s="61" t="s">
        <v>69</v>
      </c>
    </row>
    <row r="17" spans="1:23" ht="19.5" customHeight="1">
      <c r="A17" s="46"/>
      <c r="B17" s="67" t="s">
        <v>14</v>
      </c>
      <c r="C17" s="284" t="s">
        <v>70</v>
      </c>
      <c r="D17" s="285"/>
      <c r="E17" s="285"/>
      <c r="F17" s="285"/>
      <c r="G17" s="285"/>
      <c r="H17" s="285"/>
      <c r="I17" s="68">
        <f>1.27%/2</f>
        <v>0.00635</v>
      </c>
      <c r="J17" s="47"/>
      <c r="M17" s="60">
        <v>4</v>
      </c>
      <c r="N17" s="61" t="s">
        <v>71</v>
      </c>
      <c r="O17" s="62">
        <f t="shared" si="0"/>
        <v>5900</v>
      </c>
      <c r="P17" s="63">
        <v>0.0059</v>
      </c>
      <c r="Q17" s="64"/>
      <c r="R17" s="65" t="str">
        <f>IF(AND(P17&gt;=S17,P17&lt;=U17),"OK","DIFERE")</f>
        <v>DIFERE</v>
      </c>
      <c r="S17" s="66">
        <f>IF($O$9='[1]% de BDI '!$A$4,'[1]% de BDI '!I9,IF('[1]BDI-SERVIÇOS'!$R$11='[1]% de BDI '!$A$21,'[1]% de BDI '!I26,IF('[1]BDI-SERVIÇOS'!$R$11='[1]% de BDI '!$A$38,'[1]% de BDI '!I43,IF('[1]BDI-SERVIÇOS'!$R$11='[1]% de BDI '!$A$55,'[1]% de BDI '!I60,IF('[1]BDI-SERVIÇOS'!$R$11='[1]% de BDI '!$A$72,'[1]% de BDI '!I77,"")))))</f>
      </c>
      <c r="T17" s="66">
        <f>IF($O$9='[1]% de BDI '!$A$4,'[1]% de BDI '!J9,IF('[1]BDI-SERVIÇOS'!$R$11='[1]% de BDI '!$A$21,'[1]% de BDI '!J26,IF('[1]BDI-SERVIÇOS'!$R$11='[1]% de BDI '!$A$38,'[1]% de BDI '!J43,IF('[1]BDI-SERVIÇOS'!$R$11='[1]% de BDI '!$A$55,'[1]% de BDI '!J60,IF('[1]BDI-SERVIÇOS'!$R$11='[1]% de BDI '!$A$72,'[1]% de BDI '!J77,"")))))</f>
      </c>
      <c r="U17" s="66">
        <f>IF($O$9='[1]% de BDI '!$A$4,'[1]% de BDI '!K9,IF('[1]BDI-SERVIÇOS'!$R$11='[1]% de BDI '!$A$21,'[1]% de BDI '!K26,IF('[1]BDI-SERVIÇOS'!$R$11='[1]% de BDI '!$A$38,'[1]% de BDI '!K43,IF('[1]BDI-SERVIÇOS'!$R$11='[1]% de BDI '!$A$55,'[1]% de BDI '!K60,IF('[1]BDI-SERVIÇOS'!$R$11='[1]% de BDI '!$A$72,'[1]% de BDI '!K77,"")))))</f>
      </c>
      <c r="V17" s="60" t="s">
        <v>72</v>
      </c>
      <c r="W17" s="61" t="s">
        <v>55</v>
      </c>
    </row>
    <row r="18" spans="1:23" ht="19.5" customHeight="1">
      <c r="A18" s="46"/>
      <c r="B18" s="67" t="s">
        <v>15</v>
      </c>
      <c r="C18" s="284" t="s">
        <v>73</v>
      </c>
      <c r="D18" s="285"/>
      <c r="E18" s="285"/>
      <c r="F18" s="285"/>
      <c r="G18" s="285"/>
      <c r="H18" s="285"/>
      <c r="I18" s="68">
        <f>1.27%/2</f>
        <v>0.00635</v>
      </c>
      <c r="J18" s="47"/>
      <c r="M18" s="60">
        <v>5</v>
      </c>
      <c r="N18" s="61" t="s">
        <v>74</v>
      </c>
      <c r="O18" s="62">
        <f t="shared" si="0"/>
        <v>61600</v>
      </c>
      <c r="P18" s="63">
        <v>0.0616</v>
      </c>
      <c r="Q18" s="64"/>
      <c r="R18" s="65" t="str">
        <f>IF(AND(P18&gt;=S18,P18&lt;=U18),"OK","DIFERE")</f>
        <v>DIFERE</v>
      </c>
      <c r="S18" s="66">
        <f>IF($O$9='[1]% de BDI '!$A$4,'[1]% de BDI '!I10,IF('[1]BDI-SERVIÇOS'!$R$11='[1]% de BDI '!$A$21,'[1]% de BDI '!I27,IF('[1]BDI-SERVIÇOS'!$R$11='[1]% de BDI '!$A$38,'[1]% de BDI '!I44,IF('[1]BDI-SERVIÇOS'!$R$11='[1]% de BDI '!$A$55,'[1]% de BDI '!I61,IF('[1]BDI-SERVIÇOS'!$R$11='[1]% de BDI '!$A$72,'[1]% de BDI '!I78,"")))))</f>
      </c>
      <c r="T18" s="66">
        <f>IF($O$9='[1]% de BDI '!$A$4,'[1]% de BDI '!J10,IF('[1]BDI-SERVIÇOS'!$R$11='[1]% de BDI '!$A$21,'[1]% de BDI '!J27,IF('[1]BDI-SERVIÇOS'!$R$11='[1]% de BDI '!$A$38,'[1]% de BDI '!J44,IF('[1]BDI-SERVIÇOS'!$R$11='[1]% de BDI '!$A$55,'[1]% de BDI '!J61,IF('[1]BDI-SERVIÇOS'!$R$11='[1]% de BDI '!$A$72,'[1]% de BDI '!J78,"")))))</f>
      </c>
      <c r="U18" s="66">
        <f>IF($O$9='[1]% de BDI '!$A$4,'[1]% de BDI '!K10,IF('[1]BDI-SERVIÇOS'!$R$11='[1]% de BDI '!$A$21,'[1]% de BDI '!K27,IF('[1]BDI-SERVIÇOS'!$R$11='[1]% de BDI '!$A$38,'[1]% de BDI '!K44,IF('[1]BDI-SERVIÇOS'!$R$11='[1]% de BDI '!$A$55,'[1]% de BDI '!K61,IF('[1]BDI-SERVIÇOS'!$R$11='[1]% de BDI '!$A$72,'[1]% de BDI '!K78,"")))))</f>
      </c>
      <c r="V18" s="60" t="s">
        <v>75</v>
      </c>
      <c r="W18" s="61" t="s">
        <v>76</v>
      </c>
    </row>
    <row r="19" spans="1:23" ht="19.5" customHeight="1">
      <c r="A19" s="46"/>
      <c r="B19" s="199"/>
      <c r="C19" s="200"/>
      <c r="D19" s="58"/>
      <c r="E19" s="58"/>
      <c r="F19" s="58"/>
      <c r="G19" s="58"/>
      <c r="H19" s="201"/>
      <c r="I19" s="59"/>
      <c r="J19" s="47"/>
      <c r="M19" s="60">
        <v>6</v>
      </c>
      <c r="N19" s="61" t="s">
        <v>77</v>
      </c>
      <c r="O19" s="62">
        <f t="shared" si="0"/>
        <v>61500</v>
      </c>
      <c r="P19" s="69">
        <f>SUM(P20:P23)</f>
        <v>0.0615</v>
      </c>
      <c r="Q19" s="64"/>
      <c r="R19" s="70"/>
      <c r="S19" s="71"/>
      <c r="T19" s="71"/>
      <c r="U19" s="72"/>
      <c r="V19" s="60" t="s">
        <v>78</v>
      </c>
      <c r="W19" s="61" t="s">
        <v>79</v>
      </c>
    </row>
    <row r="20" spans="1:23" ht="19.5" customHeight="1">
      <c r="A20" s="46"/>
      <c r="B20" s="51" t="s">
        <v>80</v>
      </c>
      <c r="C20" s="289" t="s">
        <v>76</v>
      </c>
      <c r="D20" s="290"/>
      <c r="E20" s="290"/>
      <c r="F20" s="290"/>
      <c r="G20" s="290"/>
      <c r="H20" s="290"/>
      <c r="I20" s="52">
        <v>0.0737</v>
      </c>
      <c r="J20" s="47"/>
      <c r="M20" s="73" t="s">
        <v>10</v>
      </c>
      <c r="N20" s="298" t="s">
        <v>81</v>
      </c>
      <c r="O20" s="299"/>
      <c r="P20" s="74">
        <v>0.0065</v>
      </c>
      <c r="Q20" s="64"/>
      <c r="R20" s="75"/>
      <c r="S20" s="76"/>
      <c r="T20" s="76"/>
      <c r="U20" s="77"/>
      <c r="V20" s="78"/>
      <c r="W20" s="78"/>
    </row>
    <row r="21" spans="1:23" ht="19.5" customHeight="1">
      <c r="A21" s="46"/>
      <c r="B21" s="199"/>
      <c r="C21" s="200"/>
      <c r="D21" s="58"/>
      <c r="E21" s="58"/>
      <c r="F21" s="58"/>
      <c r="G21" s="58"/>
      <c r="H21" s="201"/>
      <c r="I21" s="59"/>
      <c r="J21" s="47"/>
      <c r="M21" s="73" t="s">
        <v>19</v>
      </c>
      <c r="N21" s="298" t="s">
        <v>82</v>
      </c>
      <c r="O21" s="299"/>
      <c r="P21" s="74">
        <v>0.03</v>
      </c>
      <c r="Q21" s="64"/>
      <c r="R21" s="75"/>
      <c r="S21" s="76"/>
      <c r="T21" s="76"/>
      <c r="U21" s="77"/>
      <c r="V21" s="78"/>
      <c r="W21" s="78"/>
    </row>
    <row r="22" spans="1:23" ht="19.5" customHeight="1">
      <c r="A22" s="46"/>
      <c r="B22" s="51" t="s">
        <v>83</v>
      </c>
      <c r="C22" s="289" t="s">
        <v>84</v>
      </c>
      <c r="D22" s="290"/>
      <c r="E22" s="290"/>
      <c r="F22" s="290"/>
      <c r="G22" s="290"/>
      <c r="H22" s="290"/>
      <c r="I22" s="52">
        <f>SUM(I23:I26)</f>
        <v>0.0615</v>
      </c>
      <c r="J22" s="47"/>
      <c r="M22" s="73" t="s">
        <v>16</v>
      </c>
      <c r="N22" s="298" t="s">
        <v>85</v>
      </c>
      <c r="O22" s="299"/>
      <c r="P22" s="74">
        <v>0.025</v>
      </c>
      <c r="Q22" s="64"/>
      <c r="R22" s="79"/>
      <c r="S22" s="80"/>
      <c r="T22" s="80"/>
      <c r="U22" s="81"/>
      <c r="V22" s="78"/>
      <c r="W22" s="78"/>
    </row>
    <row r="23" spans="1:23" ht="19.5" customHeight="1">
      <c r="A23" s="46"/>
      <c r="B23" s="67" t="s">
        <v>4</v>
      </c>
      <c r="C23" s="284" t="s">
        <v>86</v>
      </c>
      <c r="D23" s="284"/>
      <c r="E23" s="284"/>
      <c r="F23" s="285"/>
      <c r="G23" s="285"/>
      <c r="H23" s="285"/>
      <c r="I23" s="68">
        <f>P22</f>
        <v>0.025</v>
      </c>
      <c r="J23" s="47"/>
      <c r="M23" s="82" t="s">
        <v>20</v>
      </c>
      <c r="N23" s="296" t="s">
        <v>87</v>
      </c>
      <c r="O23" s="297"/>
      <c r="P23" s="83">
        <f>IF(E5='[1]Planilha3'!$C$4,4.5%,0)</f>
        <v>0</v>
      </c>
      <c r="Q23" s="64"/>
      <c r="R23" s="308" t="s">
        <v>88</v>
      </c>
      <c r="S23" s="308"/>
      <c r="T23" s="308"/>
      <c r="U23" s="308"/>
      <c r="V23" s="84"/>
      <c r="W23" s="84"/>
    </row>
    <row r="24" spans="1:23" ht="19.5" customHeight="1">
      <c r="A24" s="46"/>
      <c r="B24" s="67" t="s">
        <v>17</v>
      </c>
      <c r="C24" s="284" t="s">
        <v>81</v>
      </c>
      <c r="D24" s="285"/>
      <c r="E24" s="285"/>
      <c r="F24" s="285"/>
      <c r="G24" s="285"/>
      <c r="H24" s="285"/>
      <c r="I24" s="68">
        <f>P20</f>
        <v>0.0065</v>
      </c>
      <c r="J24" s="47"/>
      <c r="M24" s="291" t="s">
        <v>89</v>
      </c>
      <c r="N24" s="292"/>
      <c r="O24" s="85"/>
      <c r="P24" s="86"/>
      <c r="Q24" s="87">
        <f>P26*U11</f>
        <v>200080.52228875872</v>
      </c>
      <c r="R24" s="300" t="s">
        <v>90</v>
      </c>
      <c r="S24" s="300"/>
      <c r="T24" s="300"/>
      <c r="U24" s="300"/>
      <c r="V24" s="60" t="s">
        <v>78</v>
      </c>
      <c r="W24" s="61" t="s">
        <v>79</v>
      </c>
    </row>
    <row r="25" spans="1:23" ht="19.5" customHeight="1">
      <c r="A25" s="46"/>
      <c r="B25" s="67" t="s">
        <v>18</v>
      </c>
      <c r="C25" s="284" t="s">
        <v>82</v>
      </c>
      <c r="D25" s="285"/>
      <c r="E25" s="285"/>
      <c r="F25" s="285"/>
      <c r="G25" s="285"/>
      <c r="H25" s="285"/>
      <c r="I25" s="68">
        <f>P21</f>
        <v>0.03</v>
      </c>
      <c r="J25" s="47"/>
      <c r="M25" s="291" t="s">
        <v>91</v>
      </c>
      <c r="N25" s="292"/>
      <c r="O25" s="88"/>
      <c r="P25" s="89"/>
      <c r="Q25" s="90">
        <f>Q24+U11</f>
        <v>1200080.5222887588</v>
      </c>
      <c r="R25" s="91" t="s">
        <v>92</v>
      </c>
      <c r="S25" s="92">
        <f>IF($O$9='[1]% de BDI '!$A$4,'[1]% de BDI '!I17,IF('[1]BDI-SERVIÇOS'!$R$11='[1]% de BDI '!$A$21,'[1]% de BDI '!I34,IF('[1]BDI-SERVIÇOS'!$R$11='[1]% de BDI '!$A$38,'[1]% de BDI '!I51,IF('[1]BDI-SERVIÇOS'!$R$11='[1]% de BDI '!$A$55,'[1]% de BDI '!I68,IF('[1]BDI-SERVIÇOS'!$R$11='[1]% de BDI '!$A$72,'[1]% de BDI '!I85,"")))))</f>
      </c>
      <c r="T25" s="92">
        <f>IF($O$9='[1]% de BDI '!$A$4,'[1]% de BDI '!J17,IF('[1]BDI-SERVIÇOS'!$R$11='[1]% de BDI '!$A$21,'[1]% de BDI '!J34,IF('[1]BDI-SERVIÇOS'!$R$11='[1]% de BDI '!$A$38,'[1]% de BDI '!J51,IF('[1]BDI-SERVIÇOS'!$R$11='[1]% de BDI '!$A$55,'[1]% de BDI '!J68,IF('[1]BDI-SERVIÇOS'!$R$11='[1]% de BDI '!$A$72,'[1]% de BDI '!J85,"")))))</f>
      </c>
      <c r="U25" s="92">
        <f>IF($O$9='[1]% de BDI '!$A$4,'[1]% de BDI '!K17,IF('[1]BDI-SERVIÇOS'!$R$11='[1]% de BDI '!$A$21,'[1]% de BDI '!K34,IF('[1]BDI-SERVIÇOS'!$R$11='[1]% de BDI '!$A$38,'[1]% de BDI '!K51,IF('[1]BDI-SERVIÇOS'!$R$11='[1]% de BDI '!$A$55,'[1]% de BDI '!K68,IF('[1]BDI-SERVIÇOS'!$R$11='[1]% de BDI '!$A$72,'[1]% de BDI '!K85,"")))))</f>
      </c>
      <c r="V25" s="93"/>
      <c r="W25" s="93"/>
    </row>
    <row r="26" spans="1:23" ht="19.5" customHeight="1">
      <c r="A26" s="46"/>
      <c r="B26" s="67" t="s">
        <v>37</v>
      </c>
      <c r="C26" s="284" t="s">
        <v>93</v>
      </c>
      <c r="D26" s="285"/>
      <c r="E26" s="285"/>
      <c r="F26" s="285"/>
      <c r="G26" s="285"/>
      <c r="H26" s="285"/>
      <c r="I26" s="68">
        <v>0</v>
      </c>
      <c r="J26" s="47"/>
      <c r="M26" s="293" t="s">
        <v>94</v>
      </c>
      <c r="N26" s="294"/>
      <c r="O26" s="295"/>
      <c r="P26" s="94">
        <f>(((1+P14+P16+P15)*(1+P17)*(1+P18)/(1-P19))-1)</f>
        <v>0.20008052228875872</v>
      </c>
      <c r="Q26" s="95" t="str">
        <f>IF(P23=0,IF(AND(P26&gt;=S25,P26&lt;=U25),"OK","AJUSTAR"),IF(AND(P26&gt;=S26,P26&lt;=U26),"OK","AJUSTAR"))</f>
        <v>AJUSTAR</v>
      </c>
      <c r="R26" s="96" t="s">
        <v>95</v>
      </c>
      <c r="S26" s="97" t="e">
        <f>TRUNC((1+S25)/(0.955)-1,4)</f>
        <v>#VALUE!</v>
      </c>
      <c r="T26" s="97" t="e">
        <f>TRUNC((1+T25)/(0.955)-1,4)</f>
        <v>#VALUE!</v>
      </c>
      <c r="U26" s="97" t="e">
        <f>TRUNC((1+U25)/(0.955)-1,4)</f>
        <v>#VALUE!</v>
      </c>
      <c r="V26" s="93"/>
      <c r="W26" s="93"/>
    </row>
    <row r="27" spans="1:23" ht="16.5" thickBot="1">
      <c r="A27" s="46"/>
      <c r="B27" s="199"/>
      <c r="C27" s="200"/>
      <c r="D27" s="58"/>
      <c r="E27" s="58"/>
      <c r="F27" s="58"/>
      <c r="G27" s="58"/>
      <c r="H27" s="201"/>
      <c r="I27" s="59"/>
      <c r="J27" s="47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6.5" customHeight="1" thickBot="1" thickTop="1">
      <c r="A28" s="46"/>
      <c r="B28" s="48" t="s">
        <v>96</v>
      </c>
      <c r="C28" s="286" t="s">
        <v>97</v>
      </c>
      <c r="D28" s="286"/>
      <c r="E28" s="286"/>
      <c r="F28" s="286"/>
      <c r="G28" s="286"/>
      <c r="H28" s="286"/>
      <c r="I28" s="98">
        <f>TRUNC(((1+(I11+I15))*(1+I13)*(1+I20)/(1-I22))-1,4)</f>
        <v>0.25</v>
      </c>
      <c r="J28" s="4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6.5" thickTop="1">
      <c r="A29" s="46"/>
      <c r="B29" s="199"/>
      <c r="C29" s="200"/>
      <c r="D29" s="58"/>
      <c r="E29" s="58"/>
      <c r="F29" s="58"/>
      <c r="G29" s="58"/>
      <c r="H29" s="201"/>
      <c r="I29" s="59"/>
      <c r="J29" s="47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5">
      <c r="A30" s="46"/>
      <c r="B30" s="193" t="s">
        <v>98</v>
      </c>
      <c r="C30" s="193"/>
      <c r="D30" s="193"/>
      <c r="E30" s="193"/>
      <c r="F30" s="202"/>
      <c r="G30" s="193"/>
      <c r="H30" s="203"/>
      <c r="I30" s="204"/>
      <c r="J30" s="47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4.5" customHeight="1">
      <c r="A31" s="46"/>
      <c r="B31" s="205"/>
      <c r="C31" s="205"/>
      <c r="D31" s="205"/>
      <c r="E31" s="205"/>
      <c r="F31" s="206"/>
      <c r="G31" s="205"/>
      <c r="H31" s="207"/>
      <c r="I31" s="208"/>
      <c r="J31" s="47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33" customHeight="1">
      <c r="A32" s="46"/>
      <c r="B32" s="305" t="s">
        <v>99</v>
      </c>
      <c r="C32" s="305"/>
      <c r="D32" s="305"/>
      <c r="E32" s="305"/>
      <c r="F32" s="305"/>
      <c r="G32" s="305"/>
      <c r="H32" s="305"/>
      <c r="I32" s="305"/>
      <c r="J32" s="47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4.5" customHeight="1">
      <c r="A33" s="46"/>
      <c r="B33" s="209"/>
      <c r="C33" s="209"/>
      <c r="D33" s="209"/>
      <c r="E33" s="209"/>
      <c r="F33" s="210"/>
      <c r="G33" s="209"/>
      <c r="H33" s="211"/>
      <c r="I33" s="212"/>
      <c r="J33" s="47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33" customHeight="1">
      <c r="A34" s="46"/>
      <c r="B34" s="305" t="s">
        <v>100</v>
      </c>
      <c r="C34" s="305"/>
      <c r="D34" s="305"/>
      <c r="E34" s="305"/>
      <c r="F34" s="305"/>
      <c r="G34" s="305"/>
      <c r="H34" s="305"/>
      <c r="I34" s="305"/>
      <c r="J34" s="47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4.5" customHeight="1">
      <c r="A35" s="46"/>
      <c r="B35" s="209"/>
      <c r="C35" s="209"/>
      <c r="D35" s="209"/>
      <c r="E35" s="209"/>
      <c r="F35" s="210"/>
      <c r="G35" s="209"/>
      <c r="H35" s="211"/>
      <c r="I35" s="212"/>
      <c r="J35" s="47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33" customHeight="1">
      <c r="A36" s="46"/>
      <c r="B36" s="305" t="s">
        <v>101</v>
      </c>
      <c r="C36" s="305"/>
      <c r="D36" s="305"/>
      <c r="E36" s="305"/>
      <c r="F36" s="305"/>
      <c r="G36" s="305"/>
      <c r="H36" s="305"/>
      <c r="I36" s="305"/>
      <c r="J36" s="47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4.5" customHeight="1">
      <c r="A37" s="46"/>
      <c r="B37" s="209"/>
      <c r="C37" s="209"/>
      <c r="D37" s="209"/>
      <c r="E37" s="209"/>
      <c r="F37" s="210"/>
      <c r="G37" s="209"/>
      <c r="H37" s="211"/>
      <c r="I37" s="212"/>
      <c r="J37" s="47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33" customHeight="1">
      <c r="A38" s="46"/>
      <c r="B38" s="305" t="s">
        <v>102</v>
      </c>
      <c r="C38" s="305"/>
      <c r="D38" s="305"/>
      <c r="E38" s="305"/>
      <c r="F38" s="305"/>
      <c r="G38" s="305"/>
      <c r="H38" s="305"/>
      <c r="I38" s="305"/>
      <c r="J38" s="47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4.5" customHeight="1">
      <c r="A39" s="46"/>
      <c r="B39" s="209"/>
      <c r="C39" s="209"/>
      <c r="D39" s="209"/>
      <c r="E39" s="209"/>
      <c r="F39" s="210"/>
      <c r="G39" s="209"/>
      <c r="H39" s="211"/>
      <c r="I39" s="212"/>
      <c r="J39" s="47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33" customHeight="1">
      <c r="A40" s="46"/>
      <c r="B40" s="305" t="s">
        <v>103</v>
      </c>
      <c r="C40" s="305"/>
      <c r="D40" s="305"/>
      <c r="E40" s="305"/>
      <c r="F40" s="305"/>
      <c r="G40" s="305"/>
      <c r="H40" s="305"/>
      <c r="I40" s="305"/>
      <c r="J40" s="47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4.5" customHeight="1">
      <c r="A41" s="46"/>
      <c r="B41" s="209"/>
      <c r="C41" s="209"/>
      <c r="D41" s="209"/>
      <c r="E41" s="209"/>
      <c r="F41" s="210"/>
      <c r="G41" s="209"/>
      <c r="H41" s="211"/>
      <c r="I41" s="212"/>
      <c r="J41" s="47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48.75" customHeight="1">
      <c r="A42" s="46"/>
      <c r="B42" s="306" t="s">
        <v>104</v>
      </c>
      <c r="C42" s="306"/>
      <c r="D42" s="306"/>
      <c r="E42" s="306"/>
      <c r="F42" s="306"/>
      <c r="G42" s="306"/>
      <c r="H42" s="306"/>
      <c r="I42" s="306"/>
      <c r="J42" s="47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2.75">
      <c r="A43" s="99"/>
      <c r="B43" s="100"/>
      <c r="C43" s="100"/>
      <c r="D43" s="100"/>
      <c r="E43" s="100"/>
      <c r="F43" s="100"/>
      <c r="G43" s="100"/>
      <c r="H43" s="100"/>
      <c r="I43" s="100"/>
      <c r="J43" s="10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6:23" ht="12.75">
      <c r="F44" s="145"/>
      <c r="G44" s="280"/>
      <c r="H44" s="280"/>
      <c r="I44" s="280"/>
      <c r="J44" s="28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3:23" ht="12.75"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</sheetData>
  <sheetProtection/>
  <mergeCells count="48">
    <mergeCell ref="B36:I36"/>
    <mergeCell ref="B38:I38"/>
    <mergeCell ref="W12:W13"/>
    <mergeCell ref="C13:H13"/>
    <mergeCell ref="C15:H15"/>
    <mergeCell ref="R23:U23"/>
    <mergeCell ref="C24:H24"/>
    <mergeCell ref="A2:J2"/>
    <mergeCell ref="A3:J3"/>
    <mergeCell ref="A4:J4"/>
    <mergeCell ref="P12:P13"/>
    <mergeCell ref="Q12:Q13"/>
    <mergeCell ref="R12:R13"/>
    <mergeCell ref="S12:U12"/>
    <mergeCell ref="B40:I40"/>
    <mergeCell ref="B42:I42"/>
    <mergeCell ref="C25:H25"/>
    <mergeCell ref="C28:H28"/>
    <mergeCell ref="B32:I32"/>
    <mergeCell ref="B34:I34"/>
    <mergeCell ref="C20:H20"/>
    <mergeCell ref="N20:O20"/>
    <mergeCell ref="N21:O21"/>
    <mergeCell ref="M24:N24"/>
    <mergeCell ref="R24:U24"/>
    <mergeCell ref="C22:H22"/>
    <mergeCell ref="N22:O22"/>
    <mergeCell ref="C23:H23"/>
    <mergeCell ref="P1:Q6"/>
    <mergeCell ref="B7:I7"/>
    <mergeCell ref="B8:I8"/>
    <mergeCell ref="C16:H16"/>
    <mergeCell ref="C17:H17"/>
    <mergeCell ref="C18:H18"/>
    <mergeCell ref="C9:H9"/>
    <mergeCell ref="O9:W9"/>
    <mergeCell ref="C11:H11"/>
    <mergeCell ref="O12:O13"/>
    <mergeCell ref="V12:V13"/>
    <mergeCell ref="M11:T11"/>
    <mergeCell ref="U11:W11"/>
    <mergeCell ref="M12:M13"/>
    <mergeCell ref="N12:N13"/>
    <mergeCell ref="G44:J44"/>
    <mergeCell ref="M25:N25"/>
    <mergeCell ref="C26:H26"/>
    <mergeCell ref="M26:O26"/>
    <mergeCell ref="N23:O23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87" r:id="rId2"/>
  <headerFooter>
    <oddFooter>&amp;C&amp;"Arial Narrow,Normal"&amp;9TV VICTOR PRAXEDES, Nº 105, BAIRRO DA QUINTA, CEP 68.786-000.
SANTO ANTONIO DO TAUA – PA
TEMAXCONSTRUTORA@GMAIL.COM / (85) 99820-4301&amp;R&amp;"Arial Narrow,Normal"&amp;9&amp;P/&amp;N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view="pageBreakPreview" zoomScaleNormal="85" zoomScaleSheetLayoutView="100" zoomScalePageLayoutView="0" workbookViewId="0" topLeftCell="A28">
      <selection activeCell="C17" sqref="C17"/>
    </sheetView>
  </sheetViews>
  <sheetFormatPr defaultColWidth="8.8515625" defaultRowHeight="12.75"/>
  <cols>
    <col min="1" max="1" width="8.00390625" style="29" customWidth="1"/>
    <col min="2" max="2" width="6.7109375" style="136" customWidth="1"/>
    <col min="3" max="3" width="42.140625" style="29" customWidth="1"/>
    <col min="4" max="4" width="11.28125" style="29" customWidth="1"/>
    <col min="5" max="5" width="14.8515625" style="29" customWidth="1"/>
    <col min="6" max="6" width="10.8515625" style="29" customWidth="1"/>
    <col min="7" max="7" width="13.57421875" style="29" customWidth="1"/>
    <col min="8" max="8" width="10.140625" style="29" bestFit="1" customWidth="1"/>
    <col min="9" max="9" width="13.7109375" style="29" customWidth="1"/>
    <col min="10" max="11" width="11.57421875" style="29" bestFit="1" customWidth="1"/>
    <col min="12" max="16384" width="8.8515625" style="29" customWidth="1"/>
  </cols>
  <sheetData>
    <row r="1" spans="1:6" s="108" customFormat="1" ht="62.25" customHeight="1">
      <c r="A1" s="30"/>
      <c r="B1" s="131"/>
      <c r="C1" s="30"/>
      <c r="D1" s="30"/>
      <c r="E1" s="30"/>
      <c r="F1" s="30"/>
    </row>
    <row r="2" spans="1:7" s="108" customFormat="1" ht="44.25" customHeight="1">
      <c r="A2" s="270" t="str">
        <f>ORÇAMENTO!$A$2</f>
        <v>CONSTRATAÇÃO DE EMPRESA DE ENGENHARIA PARA CONSTRUÇÃO DA PRAÇA DE ALIMENTAÇÃO NO CANTEIRO EM FRENTE A PRAÇA DA BIBLIA, VISANDO ATENDER AS NECESSIDADES DA SECRETARIA MUNICIPAL DE OBRAS DO MUNICIPIO DE IPIXUNA DO PARÁ, EM CONFORMIDADE COM O PROJETO BÁSICO, PLANILHA ORÇAMENTARIA, CRONOGRAMA FISICO-FINACEIRO E MEMORIAL DESCRITIVO.</v>
      </c>
      <c r="B2" s="270"/>
      <c r="C2" s="270"/>
      <c r="D2" s="270"/>
      <c r="E2" s="270"/>
      <c r="F2" s="270"/>
      <c r="G2" s="270"/>
    </row>
    <row r="3" spans="1:6" s="108" customFormat="1" ht="12.75">
      <c r="A3" s="30" t="str">
        <f>ORÇAMENTO!$A$3</f>
        <v>PROCESSO ADMINISTRATIVO Nº 2903/2022</v>
      </c>
      <c r="B3" s="131"/>
      <c r="C3" s="30"/>
      <c r="D3" s="30"/>
      <c r="E3" s="30"/>
      <c r="F3" s="30"/>
    </row>
    <row r="4" spans="1:6" s="108" customFormat="1" ht="12.75">
      <c r="A4" s="30" t="str">
        <f>ORÇAMENTO!$A$4</f>
        <v>MODALIDADE: TOMADA DE PREÇOS Nº 0009/2022-TP</v>
      </c>
      <c r="B4" s="131"/>
      <c r="C4" s="30"/>
      <c r="D4" s="30"/>
      <c r="E4" s="30"/>
      <c r="F4" s="30"/>
    </row>
    <row r="5" spans="1:6" s="108" customFormat="1" ht="12.75">
      <c r="A5" s="30" t="str">
        <f>ORÇAMENTO!$A$5</f>
        <v>OBJETO:</v>
      </c>
      <c r="B5" s="131" t="str">
        <f>ORÇAMENTO!C5</f>
        <v>CONSTRUÇÃO DA PRAÇA DE ALIMENTAÇÃO NO CANTEIRO DA AV. PRES. VARGAS</v>
      </c>
      <c r="C5" s="30"/>
      <c r="D5" s="30"/>
      <c r="E5" s="30"/>
      <c r="F5" s="30"/>
    </row>
    <row r="6" spans="1:6" s="108" customFormat="1" ht="13.5">
      <c r="A6" s="30" t="str">
        <f>ORÇAMENTO!$A$6</f>
        <v>REFERÊNCIA: SINAPI NOVEMBRO/2021 - NÃO DESONERADO / SEDOP SETEMBRO 2021</v>
      </c>
      <c r="B6" s="132"/>
      <c r="C6" s="109"/>
      <c r="D6" s="4"/>
      <c r="E6" s="30"/>
      <c r="F6" s="30"/>
    </row>
    <row r="7" spans="1:6" s="108" customFormat="1" ht="13.5">
      <c r="A7" s="30" t="str">
        <f>ORÇAMENTO!H6</f>
        <v>BDI( % ):    25,00</v>
      </c>
      <c r="B7" s="132"/>
      <c r="C7" s="109"/>
      <c r="D7" s="4"/>
      <c r="E7" s="30"/>
      <c r="F7" s="30"/>
    </row>
    <row r="8" spans="2:13" s="108" customFormat="1" ht="9" customHeight="1">
      <c r="B8" s="133"/>
      <c r="M8" s="115"/>
    </row>
    <row r="9" spans="1:13" s="186" customFormat="1" ht="17.25" customHeight="1">
      <c r="A9" s="314" t="s">
        <v>120</v>
      </c>
      <c r="B9" s="314"/>
      <c r="C9" s="314"/>
      <c r="D9" s="314"/>
      <c r="E9" s="314"/>
      <c r="F9" s="314"/>
      <c r="G9" s="314"/>
      <c r="M9" s="189"/>
    </row>
    <row r="10" spans="1:13" s="219" customFormat="1" ht="17.25" customHeight="1">
      <c r="A10" s="312" t="s">
        <v>112</v>
      </c>
      <c r="B10" s="312"/>
      <c r="C10" s="312" t="s">
        <v>42</v>
      </c>
      <c r="D10" s="312" t="s">
        <v>121</v>
      </c>
      <c r="E10" s="312"/>
      <c r="F10" s="312" t="s">
        <v>122</v>
      </c>
      <c r="G10" s="312"/>
      <c r="M10" s="220"/>
    </row>
    <row r="11" spans="1:13" s="219" customFormat="1" ht="30" customHeight="1">
      <c r="A11" s="312"/>
      <c r="B11" s="312"/>
      <c r="C11" s="312"/>
      <c r="D11" s="221" t="s">
        <v>123</v>
      </c>
      <c r="E11" s="221" t="s">
        <v>124</v>
      </c>
      <c r="F11" s="221" t="s">
        <v>123</v>
      </c>
      <c r="G11" s="221" t="s">
        <v>124</v>
      </c>
      <c r="M11" s="220"/>
    </row>
    <row r="12" spans="1:13" s="186" customFormat="1" ht="15" customHeight="1">
      <c r="A12" s="312" t="s">
        <v>125</v>
      </c>
      <c r="B12" s="312"/>
      <c r="C12" s="218"/>
      <c r="D12" s="218"/>
      <c r="E12" s="218"/>
      <c r="F12" s="218"/>
      <c r="G12" s="218"/>
      <c r="M12" s="189"/>
    </row>
    <row r="13" spans="1:13" s="108" customFormat="1" ht="15" customHeight="1">
      <c r="A13" s="313" t="s">
        <v>126</v>
      </c>
      <c r="B13" s="313"/>
      <c r="C13" s="138" t="s">
        <v>127</v>
      </c>
      <c r="D13" s="139">
        <v>0</v>
      </c>
      <c r="E13" s="139">
        <v>0</v>
      </c>
      <c r="F13" s="139">
        <v>0.2</v>
      </c>
      <c r="G13" s="139">
        <v>0.2</v>
      </c>
      <c r="M13" s="115"/>
    </row>
    <row r="14" spans="1:13" s="108" customFormat="1" ht="15" customHeight="1">
      <c r="A14" s="313" t="s">
        <v>128</v>
      </c>
      <c r="B14" s="313"/>
      <c r="C14" s="138" t="s">
        <v>129</v>
      </c>
      <c r="D14" s="139">
        <v>0.015</v>
      </c>
      <c r="E14" s="139">
        <v>0.015</v>
      </c>
      <c r="F14" s="139">
        <v>0.015</v>
      </c>
      <c r="G14" s="139">
        <v>0.015</v>
      </c>
      <c r="M14" s="115"/>
    </row>
    <row r="15" spans="1:13" s="108" customFormat="1" ht="15" customHeight="1">
      <c r="A15" s="313" t="s">
        <v>130</v>
      </c>
      <c r="B15" s="313"/>
      <c r="C15" s="138" t="s">
        <v>131</v>
      </c>
      <c r="D15" s="139">
        <v>0.01</v>
      </c>
      <c r="E15" s="139">
        <v>0.01</v>
      </c>
      <c r="F15" s="139">
        <v>0.01</v>
      </c>
      <c r="G15" s="139">
        <v>0.01</v>
      </c>
      <c r="M15" s="115"/>
    </row>
    <row r="16" spans="1:13" s="108" customFormat="1" ht="15" customHeight="1">
      <c r="A16" s="313" t="s">
        <v>132</v>
      </c>
      <c r="B16" s="313"/>
      <c r="C16" s="138" t="s">
        <v>133</v>
      </c>
      <c r="D16" s="139">
        <v>0.002</v>
      </c>
      <c r="E16" s="139">
        <v>0.002</v>
      </c>
      <c r="F16" s="139">
        <v>0.002</v>
      </c>
      <c r="G16" s="139">
        <v>0.002</v>
      </c>
      <c r="M16" s="115"/>
    </row>
    <row r="17" spans="1:13" s="108" customFormat="1" ht="15" customHeight="1">
      <c r="A17" s="313" t="s">
        <v>134</v>
      </c>
      <c r="B17" s="313"/>
      <c r="C17" s="138" t="s">
        <v>135</v>
      </c>
      <c r="D17" s="139">
        <v>0.006</v>
      </c>
      <c r="E17" s="139">
        <v>0.006</v>
      </c>
      <c r="F17" s="139">
        <v>0.006</v>
      </c>
      <c r="G17" s="139">
        <v>0.006</v>
      </c>
      <c r="M17" s="115"/>
    </row>
    <row r="18" spans="1:13" s="108" customFormat="1" ht="15" customHeight="1">
      <c r="A18" s="313" t="s">
        <v>136</v>
      </c>
      <c r="B18" s="313"/>
      <c r="C18" s="138" t="s">
        <v>137</v>
      </c>
      <c r="D18" s="139">
        <v>0.025</v>
      </c>
      <c r="E18" s="139">
        <v>0.025</v>
      </c>
      <c r="F18" s="139">
        <v>0.025</v>
      </c>
      <c r="G18" s="139">
        <v>0.025</v>
      </c>
      <c r="M18" s="115"/>
    </row>
    <row r="19" spans="1:13" s="108" customFormat="1" ht="15" customHeight="1">
      <c r="A19" s="313" t="s">
        <v>138</v>
      </c>
      <c r="B19" s="313"/>
      <c r="C19" s="138" t="s">
        <v>139</v>
      </c>
      <c r="D19" s="139">
        <v>0.03</v>
      </c>
      <c r="E19" s="139">
        <v>0.03</v>
      </c>
      <c r="F19" s="139">
        <v>0.03</v>
      </c>
      <c r="G19" s="139">
        <v>0.03</v>
      </c>
      <c r="M19" s="115"/>
    </row>
    <row r="20" spans="1:13" s="108" customFormat="1" ht="15" customHeight="1">
      <c r="A20" s="313" t="s">
        <v>140</v>
      </c>
      <c r="B20" s="313"/>
      <c r="C20" s="138" t="s">
        <v>141</v>
      </c>
      <c r="D20" s="139">
        <v>0.08</v>
      </c>
      <c r="E20" s="139">
        <v>0.08</v>
      </c>
      <c r="F20" s="139">
        <v>0.08</v>
      </c>
      <c r="G20" s="139">
        <v>0.08</v>
      </c>
      <c r="M20" s="115"/>
    </row>
    <row r="21" spans="1:13" s="108" customFormat="1" ht="15" customHeight="1">
      <c r="A21" s="313" t="s">
        <v>142</v>
      </c>
      <c r="B21" s="313"/>
      <c r="C21" s="138" t="s">
        <v>143</v>
      </c>
      <c r="D21" s="139">
        <v>0</v>
      </c>
      <c r="E21" s="139">
        <v>0</v>
      </c>
      <c r="F21" s="139">
        <v>0</v>
      </c>
      <c r="G21" s="139">
        <v>0</v>
      </c>
      <c r="M21" s="115"/>
    </row>
    <row r="22" spans="1:13" s="186" customFormat="1" ht="15" customHeight="1">
      <c r="A22" s="312" t="s">
        <v>144</v>
      </c>
      <c r="B22" s="312"/>
      <c r="C22" s="214" t="s">
        <v>11</v>
      </c>
      <c r="D22" s="215">
        <f>SUM(D13:D21)</f>
        <v>0.16799999999999998</v>
      </c>
      <c r="E22" s="215">
        <f>SUM(E13:E21)</f>
        <v>0.16799999999999998</v>
      </c>
      <c r="F22" s="215">
        <f>SUM(F13:F21)</f>
        <v>0.36800000000000005</v>
      </c>
      <c r="G22" s="215">
        <f>SUM(G13:G21)</f>
        <v>0.36800000000000005</v>
      </c>
      <c r="M22" s="189"/>
    </row>
    <row r="23" spans="1:13" s="186" customFormat="1" ht="15" customHeight="1">
      <c r="A23" s="312" t="s">
        <v>145</v>
      </c>
      <c r="B23" s="312"/>
      <c r="C23" s="218"/>
      <c r="D23" s="218"/>
      <c r="E23" s="218"/>
      <c r="F23" s="218"/>
      <c r="G23" s="218"/>
      <c r="M23" s="189"/>
    </row>
    <row r="24" spans="1:13" s="108" customFormat="1" ht="15" customHeight="1">
      <c r="A24" s="313" t="s">
        <v>146</v>
      </c>
      <c r="B24" s="313"/>
      <c r="C24" s="138" t="s">
        <v>147</v>
      </c>
      <c r="D24" s="139">
        <v>0.1811</v>
      </c>
      <c r="E24" s="140" t="s">
        <v>148</v>
      </c>
      <c r="F24" s="139">
        <f aca="true" t="shared" si="0" ref="F24:G33">D24</f>
        <v>0.1811</v>
      </c>
      <c r="G24" s="140" t="str">
        <f t="shared" si="0"/>
        <v>Não incide</v>
      </c>
      <c r="M24" s="115"/>
    </row>
    <row r="25" spans="1:13" s="108" customFormat="1" ht="15" customHeight="1">
      <c r="A25" s="313" t="s">
        <v>149</v>
      </c>
      <c r="B25" s="313"/>
      <c r="C25" s="138" t="s">
        <v>150</v>
      </c>
      <c r="D25" s="139">
        <v>0.0415</v>
      </c>
      <c r="E25" s="140" t="s">
        <v>148</v>
      </c>
      <c r="F25" s="139">
        <f t="shared" si="0"/>
        <v>0.0415</v>
      </c>
      <c r="G25" s="140" t="str">
        <f t="shared" si="0"/>
        <v>Não incide</v>
      </c>
      <c r="M25" s="115"/>
    </row>
    <row r="26" spans="1:13" s="108" customFormat="1" ht="15" customHeight="1">
      <c r="A26" s="313" t="s">
        <v>151</v>
      </c>
      <c r="B26" s="313"/>
      <c r="C26" s="138" t="s">
        <v>152</v>
      </c>
      <c r="D26" s="139">
        <v>0.0091</v>
      </c>
      <c r="E26" s="139">
        <v>0.0069</v>
      </c>
      <c r="F26" s="139">
        <f t="shared" si="0"/>
        <v>0.0091</v>
      </c>
      <c r="G26" s="139">
        <f t="shared" si="0"/>
        <v>0.0069</v>
      </c>
      <c r="M26" s="115"/>
    </row>
    <row r="27" spans="1:13" s="108" customFormat="1" ht="15" customHeight="1">
      <c r="A27" s="313" t="s">
        <v>153</v>
      </c>
      <c r="B27" s="313"/>
      <c r="C27" s="138" t="s">
        <v>154</v>
      </c>
      <c r="D27" s="139">
        <v>0.1094</v>
      </c>
      <c r="E27" s="139">
        <v>0.0833</v>
      </c>
      <c r="F27" s="139">
        <f t="shared" si="0"/>
        <v>0.1094</v>
      </c>
      <c r="G27" s="139">
        <f t="shared" si="0"/>
        <v>0.0833</v>
      </c>
      <c r="M27" s="115"/>
    </row>
    <row r="28" spans="1:13" s="108" customFormat="1" ht="15" customHeight="1">
      <c r="A28" s="313" t="s">
        <v>155</v>
      </c>
      <c r="B28" s="313"/>
      <c r="C28" s="138" t="s">
        <v>156</v>
      </c>
      <c r="D28" s="139">
        <v>0.0007</v>
      </c>
      <c r="E28" s="139">
        <v>0.0006</v>
      </c>
      <c r="F28" s="139">
        <f t="shared" si="0"/>
        <v>0.0007</v>
      </c>
      <c r="G28" s="139">
        <f t="shared" si="0"/>
        <v>0.0006</v>
      </c>
      <c r="M28" s="115"/>
    </row>
    <row r="29" spans="1:13" s="108" customFormat="1" ht="15" customHeight="1">
      <c r="A29" s="313" t="s">
        <v>157</v>
      </c>
      <c r="B29" s="313"/>
      <c r="C29" s="138" t="s">
        <v>158</v>
      </c>
      <c r="D29" s="139">
        <v>0.0073</v>
      </c>
      <c r="E29" s="139">
        <v>0.0056</v>
      </c>
      <c r="F29" s="139">
        <f t="shared" si="0"/>
        <v>0.0073</v>
      </c>
      <c r="G29" s="139">
        <f t="shared" si="0"/>
        <v>0.0056</v>
      </c>
      <c r="M29" s="115"/>
    </row>
    <row r="30" spans="1:13" s="108" customFormat="1" ht="15" customHeight="1">
      <c r="A30" s="313" t="s">
        <v>159</v>
      </c>
      <c r="B30" s="313"/>
      <c r="C30" s="138" t="s">
        <v>160</v>
      </c>
      <c r="D30" s="139">
        <v>0.0266</v>
      </c>
      <c r="E30" s="140" t="s">
        <v>148</v>
      </c>
      <c r="F30" s="139">
        <f t="shared" si="0"/>
        <v>0.0266</v>
      </c>
      <c r="G30" s="140" t="str">
        <f t="shared" si="0"/>
        <v>Não incide</v>
      </c>
      <c r="M30" s="115"/>
    </row>
    <row r="31" spans="1:13" s="108" customFormat="1" ht="15" customHeight="1">
      <c r="A31" s="313" t="s">
        <v>161</v>
      </c>
      <c r="B31" s="313"/>
      <c r="C31" s="138" t="s">
        <v>162</v>
      </c>
      <c r="D31" s="139">
        <v>0.0011</v>
      </c>
      <c r="E31" s="139">
        <v>0.0009</v>
      </c>
      <c r="F31" s="139">
        <f t="shared" si="0"/>
        <v>0.0011</v>
      </c>
      <c r="G31" s="139">
        <f t="shared" si="0"/>
        <v>0.0009</v>
      </c>
      <c r="M31" s="115"/>
    </row>
    <row r="32" spans="1:13" s="108" customFormat="1" ht="15" customHeight="1">
      <c r="A32" s="313" t="s">
        <v>163</v>
      </c>
      <c r="B32" s="313"/>
      <c r="C32" s="138" t="s">
        <v>164</v>
      </c>
      <c r="D32" s="139">
        <v>0.0853</v>
      </c>
      <c r="E32" s="139">
        <v>0.065</v>
      </c>
      <c r="F32" s="139">
        <f t="shared" si="0"/>
        <v>0.0853</v>
      </c>
      <c r="G32" s="139">
        <f t="shared" si="0"/>
        <v>0.065</v>
      </c>
      <c r="M32" s="115"/>
    </row>
    <row r="33" spans="1:13" s="108" customFormat="1" ht="15" customHeight="1">
      <c r="A33" s="313" t="s">
        <v>165</v>
      </c>
      <c r="B33" s="313"/>
      <c r="C33" s="138" t="s">
        <v>166</v>
      </c>
      <c r="D33" s="139">
        <v>0.0003</v>
      </c>
      <c r="E33" s="139">
        <v>0.0003</v>
      </c>
      <c r="F33" s="139">
        <f t="shared" si="0"/>
        <v>0.0003</v>
      </c>
      <c r="G33" s="139">
        <f t="shared" si="0"/>
        <v>0.0003</v>
      </c>
      <c r="M33" s="115"/>
    </row>
    <row r="34" spans="1:13" s="186" customFormat="1" ht="15" customHeight="1">
      <c r="A34" s="312" t="s">
        <v>167</v>
      </c>
      <c r="B34" s="312"/>
      <c r="C34" s="214" t="s">
        <v>11</v>
      </c>
      <c r="D34" s="215">
        <f>SUM(D24:D33)</f>
        <v>0.4624</v>
      </c>
      <c r="E34" s="215">
        <f>SUM(E24:E33)</f>
        <v>0.1626</v>
      </c>
      <c r="F34" s="215">
        <f>SUM(F24:F33)</f>
        <v>0.4624</v>
      </c>
      <c r="G34" s="215">
        <f>SUM(G24:G33)</f>
        <v>0.1626</v>
      </c>
      <c r="M34" s="189"/>
    </row>
    <row r="35" spans="1:13" s="186" customFormat="1" ht="15" customHeight="1">
      <c r="A35" s="312" t="s">
        <v>168</v>
      </c>
      <c r="B35" s="312"/>
      <c r="C35" s="218"/>
      <c r="D35" s="218"/>
      <c r="E35" s="218"/>
      <c r="F35" s="218"/>
      <c r="G35" s="218"/>
      <c r="M35" s="189"/>
    </row>
    <row r="36" spans="1:13" s="108" customFormat="1" ht="15" customHeight="1">
      <c r="A36" s="313" t="s">
        <v>169</v>
      </c>
      <c r="B36" s="313"/>
      <c r="C36" s="138" t="s">
        <v>170</v>
      </c>
      <c r="D36" s="139">
        <v>0.0523</v>
      </c>
      <c r="E36" s="139">
        <v>0.0398</v>
      </c>
      <c r="F36" s="139">
        <f>D36</f>
        <v>0.0523</v>
      </c>
      <c r="G36" s="139">
        <f>E36</f>
        <v>0.0398</v>
      </c>
      <c r="M36" s="115"/>
    </row>
    <row r="37" spans="1:13" s="108" customFormat="1" ht="15" customHeight="1">
      <c r="A37" s="313" t="s">
        <v>171</v>
      </c>
      <c r="B37" s="313"/>
      <c r="C37" s="138" t="s">
        <v>172</v>
      </c>
      <c r="D37" s="139">
        <v>0.0012</v>
      </c>
      <c r="E37" s="139">
        <v>0.0009</v>
      </c>
      <c r="F37" s="139">
        <f aca="true" t="shared" si="1" ref="F37:G40">D37</f>
        <v>0.0012</v>
      </c>
      <c r="G37" s="139">
        <f t="shared" si="1"/>
        <v>0.0009</v>
      </c>
      <c r="M37" s="115"/>
    </row>
    <row r="38" spans="1:13" s="108" customFormat="1" ht="15" customHeight="1">
      <c r="A38" s="313" t="s">
        <v>173</v>
      </c>
      <c r="B38" s="313"/>
      <c r="C38" s="138" t="s">
        <v>174</v>
      </c>
      <c r="D38" s="139">
        <v>0.0528</v>
      </c>
      <c r="E38" s="139">
        <v>0.0402</v>
      </c>
      <c r="F38" s="139">
        <f t="shared" si="1"/>
        <v>0.0528</v>
      </c>
      <c r="G38" s="139">
        <f t="shared" si="1"/>
        <v>0.0402</v>
      </c>
      <c r="M38" s="115"/>
    </row>
    <row r="39" spans="1:13" s="108" customFormat="1" ht="15" customHeight="1">
      <c r="A39" s="313" t="s">
        <v>175</v>
      </c>
      <c r="B39" s="313"/>
      <c r="C39" s="138" t="s">
        <v>176</v>
      </c>
      <c r="D39" s="139">
        <v>0.039</v>
      </c>
      <c r="E39" s="139">
        <v>0.0297</v>
      </c>
      <c r="F39" s="139">
        <f t="shared" si="1"/>
        <v>0.039</v>
      </c>
      <c r="G39" s="139">
        <f t="shared" si="1"/>
        <v>0.0297</v>
      </c>
      <c r="M39" s="115"/>
    </row>
    <row r="40" spans="1:13" s="108" customFormat="1" ht="15" customHeight="1">
      <c r="A40" s="313" t="s">
        <v>177</v>
      </c>
      <c r="B40" s="313"/>
      <c r="C40" s="138" t="s">
        <v>178</v>
      </c>
      <c r="D40" s="139">
        <v>0.0044</v>
      </c>
      <c r="E40" s="139">
        <v>0.0034</v>
      </c>
      <c r="F40" s="139">
        <f t="shared" si="1"/>
        <v>0.0044</v>
      </c>
      <c r="G40" s="139">
        <f t="shared" si="1"/>
        <v>0.0034</v>
      </c>
      <c r="M40" s="115"/>
    </row>
    <row r="41" spans="1:13" s="186" customFormat="1" ht="15" customHeight="1">
      <c r="A41" s="312" t="s">
        <v>179</v>
      </c>
      <c r="B41" s="312"/>
      <c r="C41" s="214" t="s">
        <v>11</v>
      </c>
      <c r="D41" s="215">
        <f>SUM(D36:D40)</f>
        <v>0.1497</v>
      </c>
      <c r="E41" s="215">
        <f>SUM(E36:E40)</f>
        <v>0.114</v>
      </c>
      <c r="F41" s="215">
        <f>SUM(F36:F40)</f>
        <v>0.1497</v>
      </c>
      <c r="G41" s="215">
        <f>SUM(G36:G40)</f>
        <v>0.114</v>
      </c>
      <c r="M41" s="189"/>
    </row>
    <row r="42" spans="1:13" s="186" customFormat="1" ht="15" customHeight="1">
      <c r="A42" s="312" t="s">
        <v>180</v>
      </c>
      <c r="B42" s="312"/>
      <c r="C42" s="218"/>
      <c r="D42" s="218"/>
      <c r="E42" s="218"/>
      <c r="F42" s="218"/>
      <c r="G42" s="218"/>
      <c r="M42" s="189"/>
    </row>
    <row r="43" spans="1:13" s="108" customFormat="1" ht="15" customHeight="1">
      <c r="A43" s="313" t="s">
        <v>181</v>
      </c>
      <c r="B43" s="313"/>
      <c r="C43" s="138" t="s">
        <v>182</v>
      </c>
      <c r="D43" s="139">
        <v>0.0777</v>
      </c>
      <c r="E43" s="139">
        <v>0.0273</v>
      </c>
      <c r="F43" s="139">
        <v>0.1702</v>
      </c>
      <c r="G43" s="139">
        <v>0.0598</v>
      </c>
      <c r="M43" s="115"/>
    </row>
    <row r="44" spans="1:13" s="108" customFormat="1" ht="44.25" customHeight="1">
      <c r="A44" s="313" t="s">
        <v>183</v>
      </c>
      <c r="B44" s="313"/>
      <c r="C44" s="141" t="s">
        <v>184</v>
      </c>
      <c r="D44" s="139">
        <v>0.0044</v>
      </c>
      <c r="E44" s="139">
        <v>0.0033</v>
      </c>
      <c r="F44" s="139">
        <v>0.0046</v>
      </c>
      <c r="G44" s="139">
        <v>0.0035</v>
      </c>
      <c r="M44" s="115"/>
    </row>
    <row r="45" spans="1:13" s="186" customFormat="1" ht="16.5">
      <c r="A45" s="312" t="s">
        <v>185</v>
      </c>
      <c r="B45" s="312"/>
      <c r="C45" s="214" t="s">
        <v>11</v>
      </c>
      <c r="D45" s="215">
        <f>SUM(D43:D44)</f>
        <v>0.0821</v>
      </c>
      <c r="E45" s="215">
        <f>SUM(E43:E44)</f>
        <v>0.030600000000000002</v>
      </c>
      <c r="F45" s="215">
        <f>SUM(F43:F44)</f>
        <v>0.17479999999999998</v>
      </c>
      <c r="G45" s="215">
        <f>SUM(G43:G44)</f>
        <v>0.0633</v>
      </c>
      <c r="M45" s="189"/>
    </row>
    <row r="46" spans="1:13" s="186" customFormat="1" ht="15" customHeight="1">
      <c r="A46" s="315" t="s">
        <v>186</v>
      </c>
      <c r="B46" s="316"/>
      <c r="C46" s="317"/>
      <c r="D46" s="215">
        <f>D22+D34+D41+D45</f>
        <v>0.8622000000000001</v>
      </c>
      <c r="E46" s="215">
        <f>E22+E34+E41+E45</f>
        <v>0.4752</v>
      </c>
      <c r="F46" s="215">
        <f>F22+F34+F41+F45</f>
        <v>1.1549</v>
      </c>
      <c r="G46" s="215">
        <f>G22+G34+G41+G45</f>
        <v>0.7079000000000001</v>
      </c>
      <c r="I46" s="216"/>
      <c r="J46" s="217"/>
      <c r="K46" s="187"/>
      <c r="L46" s="189"/>
      <c r="M46" s="189"/>
    </row>
    <row r="47" spans="2:13" s="108" customFormat="1" ht="15" customHeight="1">
      <c r="B47" s="133"/>
      <c r="I47" s="116"/>
      <c r="J47" s="117"/>
      <c r="K47" s="114"/>
      <c r="L47" s="115"/>
      <c r="M47" s="115"/>
    </row>
    <row r="48" spans="1:13" s="108" customFormat="1" ht="16.5" customHeight="1">
      <c r="A48" s="3"/>
      <c r="B48" s="135"/>
      <c r="C48" s="107"/>
      <c r="D48" s="3"/>
      <c r="E48" s="3"/>
      <c r="F48" s="3"/>
      <c r="G48" s="3"/>
      <c r="I48" s="116"/>
      <c r="J48" s="115"/>
      <c r="K48" s="115"/>
      <c r="L48" s="115"/>
      <c r="M48" s="115"/>
    </row>
    <row r="49" spans="1:13" s="108" customFormat="1" ht="14.25" customHeight="1">
      <c r="A49" s="3"/>
      <c r="B49" s="135"/>
      <c r="C49" s="3"/>
      <c r="D49" s="3"/>
      <c r="E49" s="3"/>
      <c r="F49" s="3"/>
      <c r="G49" s="3"/>
      <c r="I49" s="116"/>
      <c r="J49" s="115"/>
      <c r="K49" s="115"/>
      <c r="L49" s="115"/>
      <c r="M49" s="115"/>
    </row>
    <row r="50" spans="1:13" s="108" customFormat="1" ht="14.25" customHeight="1">
      <c r="A50" s="3"/>
      <c r="B50" s="135"/>
      <c r="C50" s="3"/>
      <c r="D50" s="3"/>
      <c r="E50" s="3"/>
      <c r="F50" s="3"/>
      <c r="G50" s="3"/>
      <c r="I50" s="116"/>
      <c r="J50" s="115"/>
      <c r="K50" s="115"/>
      <c r="L50" s="115"/>
      <c r="M50" s="115"/>
    </row>
    <row r="51" spans="1:13" s="108" customFormat="1" ht="14.25" customHeight="1">
      <c r="A51" s="3"/>
      <c r="B51" s="135"/>
      <c r="C51" s="118"/>
      <c r="D51" s="3"/>
      <c r="E51" s="3"/>
      <c r="F51" s="3"/>
      <c r="G51" s="118"/>
      <c r="I51" s="115"/>
      <c r="J51" s="115"/>
      <c r="K51" s="115"/>
      <c r="L51" s="115"/>
      <c r="M51" s="115"/>
    </row>
    <row r="52" spans="1:8" s="108" customFormat="1" ht="13.5">
      <c r="A52" s="3"/>
      <c r="B52" s="135"/>
      <c r="C52" s="3"/>
      <c r="D52" s="3"/>
      <c r="E52" s="3"/>
      <c r="F52" s="3"/>
      <c r="G52" s="3"/>
      <c r="H52" s="115"/>
    </row>
    <row r="53" spans="1:2" s="108" customFormat="1" ht="12.75">
      <c r="A53" s="3"/>
      <c r="B53" s="133"/>
    </row>
    <row r="54" spans="1:2" s="108" customFormat="1" ht="12.75">
      <c r="A54" s="3"/>
      <c r="B54" s="133"/>
    </row>
    <row r="56" spans="4:7" ht="13.5">
      <c r="D56" s="36"/>
      <c r="E56" s="36"/>
      <c r="F56" s="9"/>
      <c r="G56" s="37"/>
    </row>
    <row r="57" spans="1:7" ht="14.25">
      <c r="A57" s="125"/>
      <c r="B57" s="137"/>
      <c r="C57" s="126"/>
      <c r="D57" s="127"/>
      <c r="E57" s="128"/>
      <c r="F57" s="9"/>
      <c r="G57" s="37"/>
    </row>
    <row r="58" spans="4:7" ht="13.5">
      <c r="D58" s="36"/>
      <c r="E58" s="36"/>
      <c r="F58" s="36"/>
      <c r="G58" s="37"/>
    </row>
    <row r="59" spans="4:6" ht="12.75">
      <c r="D59" s="36"/>
      <c r="E59" s="36"/>
      <c r="F59" s="36"/>
    </row>
    <row r="60" spans="4:7" ht="13.5">
      <c r="D60" s="36"/>
      <c r="E60" s="36"/>
      <c r="F60" s="36"/>
      <c r="G60" s="37"/>
    </row>
    <row r="61" spans="4:7" ht="12.75">
      <c r="D61" s="36"/>
      <c r="E61" s="36"/>
      <c r="F61" s="36"/>
      <c r="G61" s="36"/>
    </row>
  </sheetData>
  <sheetProtection/>
  <mergeCells count="41">
    <mergeCell ref="A2:G2"/>
    <mergeCell ref="A46:C46"/>
    <mergeCell ref="A40:B40"/>
    <mergeCell ref="A41:B41"/>
    <mergeCell ref="A45:B45"/>
    <mergeCell ref="A43:B43"/>
    <mergeCell ref="A44:B44"/>
    <mergeCell ref="A42:B42"/>
    <mergeCell ref="A36:B36"/>
    <mergeCell ref="A37:B37"/>
    <mergeCell ref="A9:G9"/>
    <mergeCell ref="A10:B11"/>
    <mergeCell ref="A25:B25"/>
    <mergeCell ref="A26:B26"/>
    <mergeCell ref="A13:B13"/>
    <mergeCell ref="A14:B14"/>
    <mergeCell ref="A20:B20"/>
    <mergeCell ref="A15:B15"/>
    <mergeCell ref="A16:B16"/>
    <mergeCell ref="A39:B39"/>
    <mergeCell ref="A27:B27"/>
    <mergeCell ref="A28:B28"/>
    <mergeCell ref="A24:B24"/>
    <mergeCell ref="A38:B38"/>
    <mergeCell ref="A29:B29"/>
    <mergeCell ref="A30:B30"/>
    <mergeCell ref="A35:B35"/>
    <mergeCell ref="A23:B23"/>
    <mergeCell ref="A33:B33"/>
    <mergeCell ref="A34:B34"/>
    <mergeCell ref="A22:B22"/>
    <mergeCell ref="A21:B21"/>
    <mergeCell ref="A31:B31"/>
    <mergeCell ref="A32:B32"/>
    <mergeCell ref="C10:C11"/>
    <mergeCell ref="D10:E10"/>
    <mergeCell ref="F10:G10"/>
    <mergeCell ref="A17:B17"/>
    <mergeCell ref="A18:B18"/>
    <mergeCell ref="A19:B19"/>
    <mergeCell ref="A12:B12"/>
  </mergeCells>
  <printOptions horizontalCentered="1"/>
  <pageMargins left="0.2755905511811024" right="0.2362204724409449" top="0.5511811023622047" bottom="0.5905511811023623" header="0.35433070866141736" footer="0.3937007874015748"/>
  <pageSetup fitToHeight="1" fitToWidth="1" horizontalDpi="300" verticalDpi="300" orientation="portrait" paperSize="9" scale="85" r:id="rId2"/>
  <headerFooter alignWithMargins="0">
    <oddFooter>&amp;C&amp;"Arial Narrow,Normal"&amp;9TV VICTOR PRAXEDES, Nº 105, BAIRRO DA QUINTA, CEP 68.786-000.
SANTO ANTONIO DO TAUA – PA
TEMAXCONSTRUTORA@GMAIL.COM / (85) 99820-4301&amp;R&amp;P/&amp;N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305"/>
  <sheetViews>
    <sheetView showGridLines="0" tabSelected="1" view="pageBreakPreview" zoomScaleNormal="85" zoomScaleSheetLayoutView="100" zoomScalePageLayoutView="0" workbookViewId="0" topLeftCell="A1">
      <selection activeCell="I2" sqref="I2"/>
    </sheetView>
  </sheetViews>
  <sheetFormatPr defaultColWidth="8.8515625" defaultRowHeight="12.75"/>
  <cols>
    <col min="1" max="1" width="8.00390625" style="29" customWidth="1"/>
    <col min="2" max="2" width="8.8515625" style="136" customWidth="1"/>
    <col min="3" max="3" width="53.7109375" style="29" customWidth="1"/>
    <col min="4" max="4" width="7.28125" style="29" customWidth="1"/>
    <col min="5" max="5" width="8.7109375" style="29" bestFit="1" customWidth="1"/>
    <col min="6" max="6" width="13.57421875" style="29" customWidth="1"/>
    <col min="7" max="7" width="13.00390625" style="29" customWidth="1"/>
    <col min="8" max="8" width="10.140625" style="29" bestFit="1" customWidth="1"/>
    <col min="9" max="9" width="13.7109375" style="29" customWidth="1"/>
    <col min="10" max="10" width="13.57421875" style="29" customWidth="1"/>
    <col min="11" max="12" width="11.57421875" style="29" bestFit="1" customWidth="1"/>
    <col min="13" max="16384" width="8.8515625" style="29" customWidth="1"/>
  </cols>
  <sheetData>
    <row r="1" spans="1:10" s="108" customFormat="1" ht="66.75" customHeight="1">
      <c r="A1" s="30"/>
      <c r="B1" s="131"/>
      <c r="C1" s="30"/>
      <c r="D1" s="30"/>
      <c r="E1" s="30"/>
      <c r="F1" s="30"/>
      <c r="J1" s="30"/>
    </row>
    <row r="2" spans="1:7" s="108" customFormat="1" ht="42" customHeight="1">
      <c r="A2" s="270" t="str">
        <f>ORÇAMENTO!$A$2</f>
        <v>CONSTRATAÇÃO DE EMPRESA DE ENGENHARIA PARA CONSTRUÇÃO DA PRAÇA DE ALIMENTAÇÃO NO CANTEIRO EM FRENTE A PRAÇA DA BIBLIA, VISANDO ATENDER AS NECESSIDADES DA SECRETARIA MUNICIPAL DE OBRAS DO MUNICIPIO DE IPIXUNA DO PARÁ, EM CONFORMIDADE COM O PROJETO BÁSICO, PLANILHA ORÇAMENTARIA, CRONOGRAMA FISICO-FINACEIRO E MEMORIAL DESCRITIVO.</v>
      </c>
      <c r="B2" s="270"/>
      <c r="C2" s="270"/>
      <c r="D2" s="270"/>
      <c r="E2" s="270"/>
      <c r="F2" s="270"/>
      <c r="G2" s="270"/>
    </row>
    <row r="3" spans="1:10" s="108" customFormat="1" ht="12.75">
      <c r="A3" s="30" t="str">
        <f>ORÇAMENTO!$A$3</f>
        <v>PROCESSO ADMINISTRATIVO Nº 2903/2022</v>
      </c>
      <c r="B3" s="131"/>
      <c r="C3" s="30"/>
      <c r="D3" s="30"/>
      <c r="E3" s="30"/>
      <c r="F3" s="30"/>
      <c r="J3" s="30"/>
    </row>
    <row r="4" spans="1:10" s="108" customFormat="1" ht="12.75">
      <c r="A4" s="30" t="str">
        <f>ORÇAMENTO!$A$4</f>
        <v>MODALIDADE: TOMADA DE PREÇOS Nº 0009/2022-TP</v>
      </c>
      <c r="B4" s="131"/>
      <c r="C4" s="30"/>
      <c r="D4" s="30"/>
      <c r="E4" s="30"/>
      <c r="F4" s="30"/>
      <c r="J4" s="30"/>
    </row>
    <row r="5" spans="1:10" s="108" customFormat="1" ht="12.75">
      <c r="A5" s="30" t="str">
        <f>ORÇAMENTO!$A$5</f>
        <v>OBJETO:</v>
      </c>
      <c r="B5" s="131" t="str">
        <f>ORÇAMENTO!C5</f>
        <v>CONSTRUÇÃO DA PRAÇA DE ALIMENTAÇÃO NO CANTEIRO DA AV. PRES. VARGAS</v>
      </c>
      <c r="C5" s="30"/>
      <c r="D5" s="30"/>
      <c r="E5" s="30"/>
      <c r="F5" s="30"/>
      <c r="J5" s="30"/>
    </row>
    <row r="6" spans="1:10" s="108" customFormat="1" ht="13.5">
      <c r="A6" s="30" t="str">
        <f>ORÇAMENTO!$A$6</f>
        <v>REFERÊNCIA: SINAPI NOVEMBRO/2021 - NÃO DESONERADO / SEDOP SETEMBRO 2021</v>
      </c>
      <c r="B6" s="324"/>
      <c r="C6" s="325"/>
      <c r="D6" s="4"/>
      <c r="E6" s="30"/>
      <c r="F6" s="30"/>
      <c r="J6" s="30"/>
    </row>
    <row r="7" spans="1:11" s="108" customFormat="1" ht="13.5">
      <c r="A7" s="30" t="str">
        <f>ORÇAMENTO!H6</f>
        <v>BDI( % ):    25,00</v>
      </c>
      <c r="B7" s="324"/>
      <c r="C7" s="325"/>
      <c r="D7" s="4"/>
      <c r="E7" s="30"/>
      <c r="F7" s="30"/>
      <c r="H7" s="227">
        <f>BDI!I28</f>
        <v>0.25</v>
      </c>
      <c r="J7" s="30" t="s">
        <v>1023</v>
      </c>
      <c r="K7" s="30" t="s">
        <v>1024</v>
      </c>
    </row>
    <row r="8" spans="1:11" s="108" customFormat="1" ht="16.5" customHeight="1">
      <c r="A8" s="323" t="s">
        <v>117</v>
      </c>
      <c r="B8" s="323"/>
      <c r="C8" s="323"/>
      <c r="D8" s="323"/>
      <c r="E8" s="323"/>
      <c r="F8" s="323"/>
      <c r="G8" s="323"/>
      <c r="J8" s="240">
        <v>0.995</v>
      </c>
      <c r="K8" s="240">
        <v>0.998</v>
      </c>
    </row>
    <row r="9" spans="2:14" s="108" customFormat="1" ht="7.5" customHeight="1">
      <c r="B9" s="133"/>
      <c r="I9" s="116"/>
      <c r="K9" s="117"/>
      <c r="L9" s="114"/>
      <c r="M9" s="115"/>
      <c r="N9" s="115"/>
    </row>
    <row r="10" spans="1:10" ht="30" customHeight="1">
      <c r="A10" s="222" t="s">
        <v>108</v>
      </c>
      <c r="B10" s="130" t="s">
        <v>108</v>
      </c>
      <c r="C10" s="228" t="s">
        <v>196</v>
      </c>
      <c r="D10" s="234" t="s">
        <v>113</v>
      </c>
      <c r="E10" s="235" t="s">
        <v>30</v>
      </c>
      <c r="F10" s="223" t="s">
        <v>110</v>
      </c>
      <c r="G10" s="129" t="s">
        <v>105</v>
      </c>
      <c r="J10" s="223" t="s">
        <v>110</v>
      </c>
    </row>
    <row r="11" spans="1:10" s="226" customFormat="1" ht="16.5" customHeight="1">
      <c r="A11" s="223" t="s">
        <v>111</v>
      </c>
      <c r="B11" s="224" t="s">
        <v>112</v>
      </c>
      <c r="C11" s="229" t="s">
        <v>42</v>
      </c>
      <c r="D11" s="232"/>
      <c r="E11" s="233"/>
      <c r="F11" s="225" t="s">
        <v>114</v>
      </c>
      <c r="G11" s="225" t="s">
        <v>11</v>
      </c>
      <c r="J11" s="225" t="s">
        <v>114</v>
      </c>
    </row>
    <row r="12" spans="1:10" ht="38.25">
      <c r="A12" s="119" t="s">
        <v>317</v>
      </c>
      <c r="B12" s="134" t="s">
        <v>479</v>
      </c>
      <c r="C12" s="120" t="s">
        <v>480</v>
      </c>
      <c r="D12" s="121" t="s">
        <v>481</v>
      </c>
      <c r="E12" s="122">
        <v>1</v>
      </c>
      <c r="F12" s="123">
        <f>ROUND(J12*$J$8,2)</f>
        <v>5.79</v>
      </c>
      <c r="G12" s="124">
        <f aca="true" t="shared" si="0" ref="G12:G18">ROUND(E12*F12,2)</f>
        <v>5.79</v>
      </c>
      <c r="J12" s="123">
        <v>5.82</v>
      </c>
    </row>
    <row r="13" spans="1:10" ht="25.5">
      <c r="A13" s="119" t="s">
        <v>317</v>
      </c>
      <c r="B13" s="134" t="s">
        <v>482</v>
      </c>
      <c r="C13" s="120" t="s">
        <v>483</v>
      </c>
      <c r="D13" s="121" t="s">
        <v>481</v>
      </c>
      <c r="E13" s="122">
        <v>4</v>
      </c>
      <c r="F13" s="123">
        <f>ROUND(J13*$J$8,2)</f>
        <v>9.06</v>
      </c>
      <c r="G13" s="124">
        <f t="shared" si="0"/>
        <v>36.24</v>
      </c>
      <c r="J13" s="123">
        <v>9.11</v>
      </c>
    </row>
    <row r="14" spans="1:10" ht="38.25">
      <c r="A14" s="119" t="s">
        <v>317</v>
      </c>
      <c r="B14" s="134" t="s">
        <v>484</v>
      </c>
      <c r="C14" s="120" t="s">
        <v>485</v>
      </c>
      <c r="D14" s="121" t="s">
        <v>197</v>
      </c>
      <c r="E14" s="122">
        <v>1</v>
      </c>
      <c r="F14" s="123">
        <f>ROUND(J14*$J$8,2)</f>
        <v>223.88</v>
      </c>
      <c r="G14" s="124">
        <f t="shared" si="0"/>
        <v>223.88</v>
      </c>
      <c r="J14" s="123">
        <v>225</v>
      </c>
    </row>
    <row r="15" spans="1:10" ht="25.5">
      <c r="A15" s="119" t="s">
        <v>317</v>
      </c>
      <c r="B15" s="134" t="s">
        <v>486</v>
      </c>
      <c r="C15" s="120" t="s">
        <v>487</v>
      </c>
      <c r="D15" s="121" t="s">
        <v>437</v>
      </c>
      <c r="E15" s="122">
        <v>0.11</v>
      </c>
      <c r="F15" s="123">
        <f>ROUND(J15*$J$8,2)</f>
        <v>21.05</v>
      </c>
      <c r="G15" s="124">
        <f t="shared" si="0"/>
        <v>2.32</v>
      </c>
      <c r="J15" s="123">
        <v>21.16</v>
      </c>
    </row>
    <row r="16" spans="1:10" ht="25.5">
      <c r="A16" s="119" t="s">
        <v>106</v>
      </c>
      <c r="B16" s="134" t="s">
        <v>488</v>
      </c>
      <c r="C16" s="120" t="s">
        <v>489</v>
      </c>
      <c r="D16" s="121" t="s">
        <v>116</v>
      </c>
      <c r="E16" s="122">
        <v>1</v>
      </c>
      <c r="F16" s="123">
        <f>ROUND(J16*$K$8,2)</f>
        <v>23.37</v>
      </c>
      <c r="G16" s="124">
        <f t="shared" si="0"/>
        <v>23.37</v>
      </c>
      <c r="J16" s="123">
        <v>23.42</v>
      </c>
    </row>
    <row r="17" spans="1:10" ht="12.75">
      <c r="A17" s="119" t="s">
        <v>106</v>
      </c>
      <c r="B17" s="134" t="s">
        <v>490</v>
      </c>
      <c r="C17" s="120" t="s">
        <v>115</v>
      </c>
      <c r="D17" s="121" t="s">
        <v>116</v>
      </c>
      <c r="E17" s="122">
        <v>2</v>
      </c>
      <c r="F17" s="123">
        <f>ROUND(J17*$K$8,2)</f>
        <v>18.76</v>
      </c>
      <c r="G17" s="124">
        <f t="shared" si="0"/>
        <v>37.52</v>
      </c>
      <c r="J17" s="123">
        <v>18.8</v>
      </c>
    </row>
    <row r="18" spans="1:10" ht="51">
      <c r="A18" s="119" t="s">
        <v>106</v>
      </c>
      <c r="B18" s="134" t="s">
        <v>491</v>
      </c>
      <c r="C18" s="120" t="s">
        <v>492</v>
      </c>
      <c r="D18" s="121" t="s">
        <v>216</v>
      </c>
      <c r="E18" s="122">
        <v>0.01</v>
      </c>
      <c r="F18" s="123">
        <f>ROUND(J18*$J$8,2)</f>
        <v>378.03</v>
      </c>
      <c r="G18" s="124">
        <f t="shared" si="0"/>
        <v>3.78</v>
      </c>
      <c r="J18" s="123">
        <v>379.93</v>
      </c>
    </row>
    <row r="19" spans="1:7" ht="16.5" customHeight="1">
      <c r="A19" s="326" t="s">
        <v>474</v>
      </c>
      <c r="B19" s="327"/>
      <c r="C19" s="327"/>
      <c r="D19" s="327"/>
      <c r="E19" s="327"/>
      <c r="F19" s="328"/>
      <c r="G19" s="329">
        <f>SUM(G12:G15)</f>
        <v>268.22999999999996</v>
      </c>
    </row>
    <row r="20" spans="1:7" ht="16.5" customHeight="1">
      <c r="A20" s="326" t="s">
        <v>477</v>
      </c>
      <c r="B20" s="327"/>
      <c r="C20" s="327"/>
      <c r="D20" s="327"/>
      <c r="E20" s="327"/>
      <c r="F20" s="328"/>
      <c r="G20" s="329">
        <f>SUM(G16:G18)</f>
        <v>64.67</v>
      </c>
    </row>
    <row r="21" spans="1:7" s="226" customFormat="1" ht="16.5" customHeight="1">
      <c r="A21" s="330" t="s">
        <v>475</v>
      </c>
      <c r="B21" s="331"/>
      <c r="C21" s="331"/>
      <c r="D21" s="331"/>
      <c r="E21" s="331"/>
      <c r="F21" s="332"/>
      <c r="G21" s="333">
        <f>SUM(G19:G20)</f>
        <v>332.9</v>
      </c>
    </row>
    <row r="22" spans="1:7" ht="16.5" customHeight="1">
      <c r="A22" s="326" t="s">
        <v>478</v>
      </c>
      <c r="B22" s="327"/>
      <c r="C22" s="327"/>
      <c r="D22" s="327"/>
      <c r="E22" s="327"/>
      <c r="F22" s="328"/>
      <c r="G22" s="329">
        <f>ROUND(G21*$H$7,2)</f>
        <v>83.23</v>
      </c>
    </row>
    <row r="23" spans="1:7" s="226" customFormat="1" ht="16.5" customHeight="1">
      <c r="A23" s="330" t="s">
        <v>476</v>
      </c>
      <c r="B23" s="331"/>
      <c r="C23" s="331"/>
      <c r="D23" s="331"/>
      <c r="E23" s="331"/>
      <c r="F23" s="332"/>
      <c r="G23" s="333">
        <f>SUM(G21:G22)</f>
        <v>416.13</v>
      </c>
    </row>
    <row r="24" spans="2:14" s="108" customFormat="1" ht="13.5">
      <c r="B24" s="133"/>
      <c r="E24" s="261"/>
      <c r="F24" s="261"/>
      <c r="G24" s="261"/>
      <c r="I24" s="116"/>
      <c r="J24" s="116"/>
      <c r="K24" s="115"/>
      <c r="L24" s="115"/>
      <c r="M24" s="115"/>
      <c r="N24" s="115"/>
    </row>
    <row r="25" spans="1:10" ht="30" customHeight="1">
      <c r="A25" s="222" t="str">
        <f>ORÇAMENTO!B13</f>
        <v>CPU</v>
      </c>
      <c r="B25" s="130" t="str">
        <f>ORÇAMENTO!C13</f>
        <v>041</v>
      </c>
      <c r="C25" s="228" t="str">
        <f>ORÇAMENTO!D13</f>
        <v>TAPUME DE LONA PLÁSTICA EXTRA FORTE, E=200 MICRA</v>
      </c>
      <c r="D25" s="234" t="s">
        <v>113</v>
      </c>
      <c r="E25" s="235" t="s">
        <v>30</v>
      </c>
      <c r="F25" s="223" t="s">
        <v>110</v>
      </c>
      <c r="G25" s="231" t="str">
        <f>ORÇAMENTO!E13</f>
        <v>M2</v>
      </c>
      <c r="H25" s="29">
        <f>ORÇAMENTO!G13</f>
        <v>35.870000000000005</v>
      </c>
      <c r="I25" s="29">
        <f>ORÇAMENTO!H13</f>
        <v>44.84</v>
      </c>
      <c r="J25" s="223" t="s">
        <v>110</v>
      </c>
    </row>
    <row r="26" spans="1:10" s="226" customFormat="1" ht="16.5" customHeight="1">
      <c r="A26" s="223" t="s">
        <v>111</v>
      </c>
      <c r="B26" s="224" t="s">
        <v>112</v>
      </c>
      <c r="C26" s="229" t="s">
        <v>42</v>
      </c>
      <c r="D26" s="232"/>
      <c r="E26" s="233"/>
      <c r="F26" s="225" t="s">
        <v>114</v>
      </c>
      <c r="G26" s="225" t="s">
        <v>11</v>
      </c>
      <c r="J26" s="225" t="s">
        <v>114</v>
      </c>
    </row>
    <row r="27" spans="1:10" ht="12.75">
      <c r="A27" s="119" t="s">
        <v>317</v>
      </c>
      <c r="B27" s="134" t="s">
        <v>493</v>
      </c>
      <c r="C27" s="120" t="s">
        <v>494</v>
      </c>
      <c r="D27" s="121" t="s">
        <v>197</v>
      </c>
      <c r="E27" s="122">
        <v>1</v>
      </c>
      <c r="F27" s="123">
        <f aca="true" t="shared" si="1" ref="F27:F34">ROUND(J27*$J$8,2)</f>
        <v>2.28</v>
      </c>
      <c r="G27" s="124">
        <f aca="true" t="shared" si="2" ref="G27:G34">ROUND(E27*F27,2)</f>
        <v>2.28</v>
      </c>
      <c r="J27" s="123">
        <v>2.29</v>
      </c>
    </row>
    <row r="28" spans="1:10" ht="38.25">
      <c r="A28" s="119" t="s">
        <v>317</v>
      </c>
      <c r="B28" s="134" t="s">
        <v>495</v>
      </c>
      <c r="C28" s="120" t="s">
        <v>496</v>
      </c>
      <c r="D28" s="121" t="s">
        <v>481</v>
      </c>
      <c r="E28" s="122">
        <v>1.15</v>
      </c>
      <c r="F28" s="123">
        <f t="shared" si="1"/>
        <v>20.84</v>
      </c>
      <c r="G28" s="124">
        <f t="shared" si="2"/>
        <v>23.97</v>
      </c>
      <c r="J28" s="123">
        <v>20.94</v>
      </c>
    </row>
    <row r="29" spans="1:10" ht="25.5">
      <c r="A29" s="119" t="s">
        <v>317</v>
      </c>
      <c r="B29" s="134" t="s">
        <v>497</v>
      </c>
      <c r="C29" s="120" t="s">
        <v>498</v>
      </c>
      <c r="D29" s="121" t="s">
        <v>437</v>
      </c>
      <c r="E29" s="122">
        <v>0.0428</v>
      </c>
      <c r="F29" s="123">
        <f t="shared" si="1"/>
        <v>20.7</v>
      </c>
      <c r="G29" s="124">
        <f t="shared" si="2"/>
        <v>0.89</v>
      </c>
      <c r="J29" s="123">
        <v>20.8</v>
      </c>
    </row>
    <row r="30" spans="1:10" ht="25.5">
      <c r="A30" s="119" t="s">
        <v>106</v>
      </c>
      <c r="B30" s="134" t="s">
        <v>499</v>
      </c>
      <c r="C30" s="120" t="s">
        <v>500</v>
      </c>
      <c r="D30" s="121" t="s">
        <v>116</v>
      </c>
      <c r="E30" s="122">
        <v>0.15</v>
      </c>
      <c r="F30" s="123">
        <f>ROUND(J30*$K$8,2)</f>
        <v>19.78</v>
      </c>
      <c r="G30" s="124">
        <f t="shared" si="2"/>
        <v>2.97</v>
      </c>
      <c r="J30" s="123">
        <v>19.82</v>
      </c>
    </row>
    <row r="31" spans="1:10" ht="25.5">
      <c r="A31" s="119" t="s">
        <v>106</v>
      </c>
      <c r="B31" s="134" t="s">
        <v>488</v>
      </c>
      <c r="C31" s="120" t="s">
        <v>489</v>
      </c>
      <c r="D31" s="121" t="s">
        <v>116</v>
      </c>
      <c r="E31" s="122">
        <v>0.2</v>
      </c>
      <c r="F31" s="123">
        <f>ROUND(J31*$K$8,2)</f>
        <v>23.37</v>
      </c>
      <c r="G31" s="124">
        <f t="shared" si="2"/>
        <v>4.67</v>
      </c>
      <c r="J31" s="123">
        <v>23.42</v>
      </c>
    </row>
    <row r="32" spans="1:10" ht="38.25">
      <c r="A32" s="119" t="s">
        <v>106</v>
      </c>
      <c r="B32" s="134" t="s">
        <v>501</v>
      </c>
      <c r="C32" s="120" t="s">
        <v>502</v>
      </c>
      <c r="D32" s="121" t="s">
        <v>503</v>
      </c>
      <c r="E32" s="122">
        <v>0.0044</v>
      </c>
      <c r="F32" s="123">
        <f t="shared" si="1"/>
        <v>26.72</v>
      </c>
      <c r="G32" s="124">
        <f t="shared" si="2"/>
        <v>0.12</v>
      </c>
      <c r="J32" s="123">
        <v>26.85</v>
      </c>
    </row>
    <row r="33" spans="1:10" ht="38.25">
      <c r="A33" s="119" t="s">
        <v>106</v>
      </c>
      <c r="B33" s="134" t="s">
        <v>504</v>
      </c>
      <c r="C33" s="120" t="s">
        <v>505</v>
      </c>
      <c r="D33" s="121" t="s">
        <v>506</v>
      </c>
      <c r="E33" s="122">
        <v>0.0191</v>
      </c>
      <c r="F33" s="123">
        <f t="shared" si="1"/>
        <v>23.34</v>
      </c>
      <c r="G33" s="124">
        <f t="shared" si="2"/>
        <v>0.45</v>
      </c>
      <c r="J33" s="123">
        <v>23.46</v>
      </c>
    </row>
    <row r="34" spans="1:10" ht="38.25">
      <c r="A34" s="119" t="s">
        <v>106</v>
      </c>
      <c r="B34" s="134" t="s">
        <v>507</v>
      </c>
      <c r="C34" s="120" t="s">
        <v>508</v>
      </c>
      <c r="D34" s="121" t="s">
        <v>216</v>
      </c>
      <c r="E34" s="122">
        <v>0.0012</v>
      </c>
      <c r="F34" s="123">
        <f t="shared" si="1"/>
        <v>432.18</v>
      </c>
      <c r="G34" s="124">
        <f t="shared" si="2"/>
        <v>0.52</v>
      </c>
      <c r="J34" s="123">
        <v>434.35</v>
      </c>
    </row>
    <row r="35" spans="1:7" ht="16.5" customHeight="1">
      <c r="A35" s="326" t="s">
        <v>474</v>
      </c>
      <c r="B35" s="327"/>
      <c r="C35" s="327"/>
      <c r="D35" s="327"/>
      <c r="E35" s="327"/>
      <c r="F35" s="328"/>
      <c r="G35" s="329">
        <f>SUM(G27:G29)</f>
        <v>27.14</v>
      </c>
    </row>
    <row r="36" spans="1:7" ht="16.5" customHeight="1">
      <c r="A36" s="326" t="s">
        <v>477</v>
      </c>
      <c r="B36" s="327"/>
      <c r="C36" s="327"/>
      <c r="D36" s="327"/>
      <c r="E36" s="327"/>
      <c r="F36" s="328"/>
      <c r="G36" s="329">
        <f>SUM(G30:G34)</f>
        <v>8.73</v>
      </c>
    </row>
    <row r="37" spans="1:7" s="226" customFormat="1" ht="16.5" customHeight="1">
      <c r="A37" s="330" t="s">
        <v>475</v>
      </c>
      <c r="B37" s="331"/>
      <c r="C37" s="331"/>
      <c r="D37" s="331"/>
      <c r="E37" s="331"/>
      <c r="F37" s="332"/>
      <c r="G37" s="333">
        <f>SUM(G35:G36)</f>
        <v>35.870000000000005</v>
      </c>
    </row>
    <row r="38" spans="1:7" ht="16.5" customHeight="1">
      <c r="A38" s="326" t="s">
        <v>478</v>
      </c>
      <c r="B38" s="327"/>
      <c r="C38" s="327"/>
      <c r="D38" s="327"/>
      <c r="E38" s="327"/>
      <c r="F38" s="328"/>
      <c r="G38" s="329">
        <f>ROUND(G37*$H$7,2)</f>
        <v>8.97</v>
      </c>
    </row>
    <row r="39" spans="1:7" s="226" customFormat="1" ht="16.5" customHeight="1">
      <c r="A39" s="330" t="s">
        <v>476</v>
      </c>
      <c r="B39" s="331"/>
      <c r="C39" s="331"/>
      <c r="D39" s="331"/>
      <c r="E39" s="331"/>
      <c r="F39" s="332"/>
      <c r="G39" s="333">
        <f>SUM(G37:G38)</f>
        <v>44.84</v>
      </c>
    </row>
    <row r="40" spans="2:14" s="108" customFormat="1" ht="13.5">
      <c r="B40" s="133"/>
      <c r="E40" s="261"/>
      <c r="F40" s="261"/>
      <c r="G40" s="261"/>
      <c r="I40" s="116"/>
      <c r="J40" s="116"/>
      <c r="K40" s="115"/>
      <c r="L40" s="115"/>
      <c r="M40" s="115"/>
      <c r="N40" s="115"/>
    </row>
    <row r="41" spans="1:10" ht="41.25" customHeight="1">
      <c r="A41" s="222" t="str">
        <f>ORÇAMENTO!B14</f>
        <v>SINAPI</v>
      </c>
      <c r="B41" s="130" t="str">
        <f>ORÇAMENTO!C14</f>
        <v>93210</v>
      </c>
      <c r="C41" s="228" t="str">
        <f>ORÇAMENTO!D14</f>
        <v>EXECUÇÃO DE REFEITÓRIO EM CANTEIRO DE OBRA EM CHAPA DE MADEIRA COMPENSADA, NÃO INCLUSO MOBILIÁRIO E EQUIPAMENTOS. AF_02/2016</v>
      </c>
      <c r="D41" s="234" t="s">
        <v>113</v>
      </c>
      <c r="E41" s="235" t="s">
        <v>30</v>
      </c>
      <c r="F41" s="223" t="s">
        <v>110</v>
      </c>
      <c r="G41" s="231" t="str">
        <f>ORÇAMENTO!E14</f>
        <v>M2</v>
      </c>
      <c r="H41" s="29">
        <f>ORÇAMENTO!G14</f>
        <v>596.43</v>
      </c>
      <c r="I41" s="29">
        <f>ORÇAMENTO!H14</f>
        <v>745.54</v>
      </c>
      <c r="J41" s="223" t="s">
        <v>110</v>
      </c>
    </row>
    <row r="42" spans="1:10" s="226" customFormat="1" ht="16.5" customHeight="1">
      <c r="A42" s="223" t="s">
        <v>111</v>
      </c>
      <c r="B42" s="224" t="s">
        <v>112</v>
      </c>
      <c r="C42" s="229" t="s">
        <v>42</v>
      </c>
      <c r="D42" s="232"/>
      <c r="E42" s="233"/>
      <c r="F42" s="225" t="s">
        <v>114</v>
      </c>
      <c r="G42" s="225" t="s">
        <v>11</v>
      </c>
      <c r="J42" s="225" t="s">
        <v>114</v>
      </c>
    </row>
    <row r="43" spans="1:10" ht="63.75">
      <c r="A43" s="119" t="s">
        <v>317</v>
      </c>
      <c r="B43" s="134" t="s">
        <v>509</v>
      </c>
      <c r="C43" s="120" t="s">
        <v>510</v>
      </c>
      <c r="D43" s="121" t="s">
        <v>511</v>
      </c>
      <c r="E43" s="122">
        <v>0.0268</v>
      </c>
      <c r="F43" s="123">
        <f aca="true" t="shared" si="3" ref="F43:F85">ROUND(J43*$J$8,2)</f>
        <v>59.4</v>
      </c>
      <c r="G43" s="124">
        <f aca="true" t="shared" si="4" ref="G43:G85">ROUND(E43*F43,2)</f>
        <v>1.59</v>
      </c>
      <c r="J43" s="123">
        <v>59.7</v>
      </c>
    </row>
    <row r="44" spans="1:10" ht="25.5">
      <c r="A44" s="119" t="s">
        <v>317</v>
      </c>
      <c r="B44" s="134" t="s">
        <v>512</v>
      </c>
      <c r="C44" s="120" t="s">
        <v>513</v>
      </c>
      <c r="D44" s="121" t="s">
        <v>320</v>
      </c>
      <c r="E44" s="122">
        <v>0.0268</v>
      </c>
      <c r="F44" s="123">
        <f t="shared" si="3"/>
        <v>186.31</v>
      </c>
      <c r="G44" s="124">
        <f t="shared" si="4"/>
        <v>4.99</v>
      </c>
      <c r="J44" s="123">
        <v>187.25</v>
      </c>
    </row>
    <row r="45" spans="1:10" ht="25.5">
      <c r="A45" s="119" t="s">
        <v>317</v>
      </c>
      <c r="B45" s="134" t="s">
        <v>514</v>
      </c>
      <c r="C45" s="120" t="s">
        <v>515</v>
      </c>
      <c r="D45" s="121" t="s">
        <v>320</v>
      </c>
      <c r="E45" s="122">
        <v>0.0268</v>
      </c>
      <c r="F45" s="123">
        <f t="shared" si="3"/>
        <v>180.16</v>
      </c>
      <c r="G45" s="124">
        <f t="shared" si="4"/>
        <v>4.83</v>
      </c>
      <c r="J45" s="123">
        <v>181.07</v>
      </c>
    </row>
    <row r="46" spans="1:10" ht="38.25">
      <c r="A46" s="119" t="s">
        <v>317</v>
      </c>
      <c r="B46" s="134" t="s">
        <v>516</v>
      </c>
      <c r="C46" s="120" t="s">
        <v>517</v>
      </c>
      <c r="D46" s="121" t="s">
        <v>197</v>
      </c>
      <c r="E46" s="122">
        <v>1</v>
      </c>
      <c r="F46" s="123">
        <f t="shared" si="3"/>
        <v>94.68</v>
      </c>
      <c r="G46" s="124">
        <f t="shared" si="4"/>
        <v>94.68</v>
      </c>
      <c r="J46" s="123">
        <v>95.16</v>
      </c>
    </row>
    <row r="47" spans="1:10" ht="38.25">
      <c r="A47" s="119" t="s">
        <v>317</v>
      </c>
      <c r="B47" s="134" t="s">
        <v>518</v>
      </c>
      <c r="C47" s="120" t="s">
        <v>519</v>
      </c>
      <c r="D47" s="121" t="s">
        <v>481</v>
      </c>
      <c r="E47" s="122">
        <v>1.2782</v>
      </c>
      <c r="F47" s="123">
        <f t="shared" si="3"/>
        <v>3.26</v>
      </c>
      <c r="G47" s="124">
        <f t="shared" si="4"/>
        <v>4.17</v>
      </c>
      <c r="J47" s="123">
        <v>3.28</v>
      </c>
    </row>
    <row r="48" spans="1:10" ht="76.5">
      <c r="A48" s="119" t="s">
        <v>106</v>
      </c>
      <c r="B48" s="134" t="s">
        <v>520</v>
      </c>
      <c r="C48" s="120" t="s">
        <v>521</v>
      </c>
      <c r="D48" s="121" t="s">
        <v>211</v>
      </c>
      <c r="E48" s="122">
        <v>0.0268</v>
      </c>
      <c r="F48" s="123">
        <f t="shared" si="3"/>
        <v>342.02</v>
      </c>
      <c r="G48" s="124">
        <f t="shared" si="4"/>
        <v>9.17</v>
      </c>
      <c r="J48" s="123">
        <v>343.74</v>
      </c>
    </row>
    <row r="49" spans="1:10" ht="76.5">
      <c r="A49" s="119" t="s">
        <v>106</v>
      </c>
      <c r="B49" s="134" t="s">
        <v>522</v>
      </c>
      <c r="C49" s="120" t="s">
        <v>523</v>
      </c>
      <c r="D49" s="121" t="s">
        <v>211</v>
      </c>
      <c r="E49" s="122">
        <v>0.0268</v>
      </c>
      <c r="F49" s="123">
        <f t="shared" si="3"/>
        <v>190.63</v>
      </c>
      <c r="G49" s="124">
        <f t="shared" si="4"/>
        <v>5.11</v>
      </c>
      <c r="J49" s="123">
        <v>191.59</v>
      </c>
    </row>
    <row r="50" spans="1:10" ht="25.5">
      <c r="A50" s="119" t="s">
        <v>106</v>
      </c>
      <c r="B50" s="134" t="s">
        <v>488</v>
      </c>
      <c r="C50" s="120" t="s">
        <v>489</v>
      </c>
      <c r="D50" s="121" t="s">
        <v>116</v>
      </c>
      <c r="E50" s="122">
        <v>1.1155</v>
      </c>
      <c r="F50" s="123">
        <f t="shared" si="3"/>
        <v>23.3</v>
      </c>
      <c r="G50" s="124">
        <f t="shared" si="4"/>
        <v>25.99</v>
      </c>
      <c r="J50" s="123">
        <v>23.42</v>
      </c>
    </row>
    <row r="51" spans="1:10" ht="25.5">
      <c r="A51" s="119" t="s">
        <v>106</v>
      </c>
      <c r="B51" s="134" t="s">
        <v>524</v>
      </c>
      <c r="C51" s="120" t="s">
        <v>525</v>
      </c>
      <c r="D51" s="121" t="s">
        <v>200</v>
      </c>
      <c r="E51" s="122">
        <v>1.4293</v>
      </c>
      <c r="F51" s="123">
        <f t="shared" si="3"/>
        <v>13.05</v>
      </c>
      <c r="G51" s="124">
        <f t="shared" si="4"/>
        <v>18.65</v>
      </c>
      <c r="J51" s="123">
        <v>13.12</v>
      </c>
    </row>
    <row r="52" spans="1:10" ht="51">
      <c r="A52" s="119" t="s">
        <v>106</v>
      </c>
      <c r="B52" s="134" t="s">
        <v>526</v>
      </c>
      <c r="C52" s="120" t="s">
        <v>527</v>
      </c>
      <c r="D52" s="121" t="s">
        <v>205</v>
      </c>
      <c r="E52" s="122">
        <v>0.0886</v>
      </c>
      <c r="F52" s="123">
        <f t="shared" si="3"/>
        <v>18.35</v>
      </c>
      <c r="G52" s="124">
        <f t="shared" si="4"/>
        <v>1.63</v>
      </c>
      <c r="J52" s="123">
        <v>18.44</v>
      </c>
    </row>
    <row r="53" spans="1:10" ht="51">
      <c r="A53" s="119" t="s">
        <v>106</v>
      </c>
      <c r="B53" s="134" t="s">
        <v>528</v>
      </c>
      <c r="C53" s="120" t="s">
        <v>316</v>
      </c>
      <c r="D53" s="121" t="s">
        <v>205</v>
      </c>
      <c r="E53" s="122">
        <v>0.1423</v>
      </c>
      <c r="F53" s="123">
        <f t="shared" si="3"/>
        <v>53.25</v>
      </c>
      <c r="G53" s="124">
        <f t="shared" si="4"/>
        <v>7.58</v>
      </c>
      <c r="J53" s="123">
        <v>53.52</v>
      </c>
    </row>
    <row r="54" spans="1:10" ht="51">
      <c r="A54" s="119" t="s">
        <v>106</v>
      </c>
      <c r="B54" s="134" t="s">
        <v>529</v>
      </c>
      <c r="C54" s="120" t="s">
        <v>530</v>
      </c>
      <c r="D54" s="121" t="s">
        <v>211</v>
      </c>
      <c r="E54" s="122">
        <v>0.0537</v>
      </c>
      <c r="F54" s="123">
        <f t="shared" si="3"/>
        <v>9.62</v>
      </c>
      <c r="G54" s="124">
        <f t="shared" si="4"/>
        <v>0.52</v>
      </c>
      <c r="J54" s="123">
        <v>9.67</v>
      </c>
    </row>
    <row r="55" spans="1:10" ht="51">
      <c r="A55" s="119" t="s">
        <v>106</v>
      </c>
      <c r="B55" s="134" t="s">
        <v>296</v>
      </c>
      <c r="C55" s="120" t="s">
        <v>297</v>
      </c>
      <c r="D55" s="121" t="s">
        <v>211</v>
      </c>
      <c r="E55" s="122">
        <v>0.0537</v>
      </c>
      <c r="F55" s="123">
        <f t="shared" si="3"/>
        <v>127.68</v>
      </c>
      <c r="G55" s="124">
        <f t="shared" si="4"/>
        <v>6.86</v>
      </c>
      <c r="J55" s="123">
        <v>128.32</v>
      </c>
    </row>
    <row r="56" spans="1:10" ht="51">
      <c r="A56" s="119" t="s">
        <v>106</v>
      </c>
      <c r="B56" s="134" t="s">
        <v>531</v>
      </c>
      <c r="C56" s="120" t="s">
        <v>532</v>
      </c>
      <c r="D56" s="121" t="s">
        <v>211</v>
      </c>
      <c r="E56" s="122">
        <v>0.0268</v>
      </c>
      <c r="F56" s="123">
        <f t="shared" si="3"/>
        <v>309.22</v>
      </c>
      <c r="G56" s="124">
        <f t="shared" si="4"/>
        <v>8.29</v>
      </c>
      <c r="J56" s="123">
        <v>310.77</v>
      </c>
    </row>
    <row r="57" spans="1:10" ht="63.75">
      <c r="A57" s="119" t="s">
        <v>106</v>
      </c>
      <c r="B57" s="134" t="s">
        <v>533</v>
      </c>
      <c r="C57" s="120" t="s">
        <v>534</v>
      </c>
      <c r="D57" s="121" t="s">
        <v>205</v>
      </c>
      <c r="E57" s="122">
        <v>0.3221</v>
      </c>
      <c r="F57" s="123">
        <f t="shared" si="3"/>
        <v>2.67</v>
      </c>
      <c r="G57" s="124">
        <f t="shared" si="4"/>
        <v>0.86</v>
      </c>
      <c r="J57" s="123">
        <v>2.68</v>
      </c>
    </row>
    <row r="58" spans="1:10" ht="51">
      <c r="A58" s="119" t="s">
        <v>106</v>
      </c>
      <c r="B58" s="134" t="s">
        <v>535</v>
      </c>
      <c r="C58" s="120" t="s">
        <v>536</v>
      </c>
      <c r="D58" s="121" t="s">
        <v>205</v>
      </c>
      <c r="E58" s="122">
        <v>0.5369</v>
      </c>
      <c r="F58" s="123">
        <f t="shared" si="3"/>
        <v>1.34</v>
      </c>
      <c r="G58" s="124">
        <f t="shared" si="4"/>
        <v>0.72</v>
      </c>
      <c r="J58" s="123">
        <v>1.35</v>
      </c>
    </row>
    <row r="59" spans="1:10" ht="38.25">
      <c r="A59" s="119" t="s">
        <v>106</v>
      </c>
      <c r="B59" s="134" t="s">
        <v>537</v>
      </c>
      <c r="C59" s="120" t="s">
        <v>538</v>
      </c>
      <c r="D59" s="121" t="s">
        <v>205</v>
      </c>
      <c r="E59" s="122">
        <v>0.3221</v>
      </c>
      <c r="F59" s="123">
        <f t="shared" si="3"/>
        <v>9.14</v>
      </c>
      <c r="G59" s="124">
        <f t="shared" si="4"/>
        <v>2.94</v>
      </c>
      <c r="J59" s="123">
        <v>9.19</v>
      </c>
    </row>
    <row r="60" spans="1:10" ht="38.25">
      <c r="A60" s="119" t="s">
        <v>106</v>
      </c>
      <c r="B60" s="134" t="s">
        <v>539</v>
      </c>
      <c r="C60" s="120" t="s">
        <v>540</v>
      </c>
      <c r="D60" s="121" t="s">
        <v>205</v>
      </c>
      <c r="E60" s="122">
        <v>0.5369</v>
      </c>
      <c r="F60" s="123">
        <f t="shared" si="3"/>
        <v>10.17</v>
      </c>
      <c r="G60" s="124">
        <f t="shared" si="4"/>
        <v>5.46</v>
      </c>
      <c r="J60" s="123">
        <v>10.22</v>
      </c>
    </row>
    <row r="61" spans="1:10" ht="51">
      <c r="A61" s="119" t="s">
        <v>106</v>
      </c>
      <c r="B61" s="134" t="s">
        <v>541</v>
      </c>
      <c r="C61" s="120" t="s">
        <v>542</v>
      </c>
      <c r="D61" s="121" t="s">
        <v>211</v>
      </c>
      <c r="E61" s="122">
        <v>0.1074</v>
      </c>
      <c r="F61" s="123">
        <f t="shared" si="3"/>
        <v>11.7</v>
      </c>
      <c r="G61" s="124">
        <f t="shared" si="4"/>
        <v>1.26</v>
      </c>
      <c r="J61" s="123">
        <v>11.76</v>
      </c>
    </row>
    <row r="62" spans="1:10" ht="38.25">
      <c r="A62" s="119" t="s">
        <v>106</v>
      </c>
      <c r="B62" s="134" t="s">
        <v>543</v>
      </c>
      <c r="C62" s="120" t="s">
        <v>544</v>
      </c>
      <c r="D62" s="121" t="s">
        <v>205</v>
      </c>
      <c r="E62" s="122">
        <v>0.8591</v>
      </c>
      <c r="F62" s="123">
        <f t="shared" si="3"/>
        <v>2.91</v>
      </c>
      <c r="G62" s="124">
        <f t="shared" si="4"/>
        <v>2.5</v>
      </c>
      <c r="J62" s="123">
        <v>2.92</v>
      </c>
    </row>
    <row r="63" spans="1:10" ht="38.25">
      <c r="A63" s="119" t="s">
        <v>106</v>
      </c>
      <c r="B63" s="134" t="s">
        <v>545</v>
      </c>
      <c r="C63" s="120" t="s">
        <v>546</v>
      </c>
      <c r="D63" s="121" t="s">
        <v>205</v>
      </c>
      <c r="E63" s="122">
        <v>2.5503</v>
      </c>
      <c r="F63" s="123">
        <f t="shared" si="3"/>
        <v>4.27</v>
      </c>
      <c r="G63" s="124">
        <f t="shared" si="4"/>
        <v>10.89</v>
      </c>
      <c r="J63" s="123">
        <v>4.29</v>
      </c>
    </row>
    <row r="64" spans="1:10" ht="25.5">
      <c r="A64" s="119" t="s">
        <v>106</v>
      </c>
      <c r="B64" s="134" t="s">
        <v>547</v>
      </c>
      <c r="C64" s="120" t="s">
        <v>548</v>
      </c>
      <c r="D64" s="121" t="s">
        <v>211</v>
      </c>
      <c r="E64" s="122">
        <v>0.1611</v>
      </c>
      <c r="F64" s="123">
        <f t="shared" si="3"/>
        <v>10.1</v>
      </c>
      <c r="G64" s="124">
        <f t="shared" si="4"/>
        <v>1.63</v>
      </c>
      <c r="J64" s="123">
        <v>10.15</v>
      </c>
    </row>
    <row r="65" spans="1:10" ht="38.25">
      <c r="A65" s="119" t="s">
        <v>106</v>
      </c>
      <c r="B65" s="134" t="s">
        <v>549</v>
      </c>
      <c r="C65" s="120" t="s">
        <v>550</v>
      </c>
      <c r="D65" s="121" t="s">
        <v>211</v>
      </c>
      <c r="E65" s="122">
        <v>0.0268</v>
      </c>
      <c r="F65" s="123">
        <f t="shared" si="3"/>
        <v>24.84</v>
      </c>
      <c r="G65" s="124">
        <f t="shared" si="4"/>
        <v>0.67</v>
      </c>
      <c r="J65" s="123">
        <v>24.96</v>
      </c>
    </row>
    <row r="66" spans="1:10" ht="38.25">
      <c r="A66" s="119" t="s">
        <v>106</v>
      </c>
      <c r="B66" s="134" t="s">
        <v>551</v>
      </c>
      <c r="C66" s="120" t="s">
        <v>552</v>
      </c>
      <c r="D66" s="121" t="s">
        <v>211</v>
      </c>
      <c r="E66" s="122">
        <v>0.1342</v>
      </c>
      <c r="F66" s="123">
        <f t="shared" si="3"/>
        <v>39.84</v>
      </c>
      <c r="G66" s="124">
        <f t="shared" si="4"/>
        <v>5.35</v>
      </c>
      <c r="J66" s="123">
        <v>40.04</v>
      </c>
    </row>
    <row r="67" spans="1:10" ht="38.25">
      <c r="A67" s="119" t="s">
        <v>106</v>
      </c>
      <c r="B67" s="134" t="s">
        <v>553</v>
      </c>
      <c r="C67" s="120" t="s">
        <v>554</v>
      </c>
      <c r="D67" s="121" t="s">
        <v>211</v>
      </c>
      <c r="E67" s="122">
        <v>0.0268</v>
      </c>
      <c r="F67" s="123">
        <f t="shared" si="3"/>
        <v>41.59</v>
      </c>
      <c r="G67" s="124">
        <f t="shared" si="4"/>
        <v>1.11</v>
      </c>
      <c r="J67" s="123">
        <v>41.8</v>
      </c>
    </row>
    <row r="68" spans="1:10" ht="63.75">
      <c r="A68" s="119" t="s">
        <v>106</v>
      </c>
      <c r="B68" s="134" t="s">
        <v>555</v>
      </c>
      <c r="C68" s="120" t="s">
        <v>556</v>
      </c>
      <c r="D68" s="121" t="s">
        <v>200</v>
      </c>
      <c r="E68" s="122">
        <v>1.451</v>
      </c>
      <c r="F68" s="123">
        <f t="shared" si="3"/>
        <v>19.15</v>
      </c>
      <c r="G68" s="124">
        <f t="shared" si="4"/>
        <v>27.79</v>
      </c>
      <c r="J68" s="123">
        <v>19.25</v>
      </c>
    </row>
    <row r="69" spans="1:10" ht="25.5">
      <c r="A69" s="119" t="s">
        <v>106</v>
      </c>
      <c r="B69" s="134" t="s">
        <v>557</v>
      </c>
      <c r="C69" s="120" t="s">
        <v>217</v>
      </c>
      <c r="D69" s="121" t="s">
        <v>216</v>
      </c>
      <c r="E69" s="122">
        <v>0.039</v>
      </c>
      <c r="F69" s="123">
        <f t="shared" si="3"/>
        <v>74</v>
      </c>
      <c r="G69" s="124">
        <f t="shared" si="4"/>
        <v>2.89</v>
      </c>
      <c r="J69" s="123">
        <v>74.37</v>
      </c>
    </row>
    <row r="70" spans="1:10" ht="63.75">
      <c r="A70" s="119" t="s">
        <v>106</v>
      </c>
      <c r="B70" s="134" t="s">
        <v>558</v>
      </c>
      <c r="C70" s="120" t="s">
        <v>559</v>
      </c>
      <c r="D70" s="121" t="s">
        <v>200</v>
      </c>
      <c r="E70" s="122">
        <v>1.451</v>
      </c>
      <c r="F70" s="123">
        <f t="shared" si="3"/>
        <v>71.28</v>
      </c>
      <c r="G70" s="124">
        <f t="shared" si="4"/>
        <v>103.43</v>
      </c>
      <c r="J70" s="123">
        <v>71.64</v>
      </c>
    </row>
    <row r="71" spans="1:10" ht="38.25">
      <c r="A71" s="119" t="s">
        <v>106</v>
      </c>
      <c r="B71" s="134" t="s">
        <v>560</v>
      </c>
      <c r="C71" s="120" t="s">
        <v>561</v>
      </c>
      <c r="D71" s="121" t="s">
        <v>200</v>
      </c>
      <c r="E71" s="122">
        <v>0.009</v>
      </c>
      <c r="F71" s="123">
        <f t="shared" si="3"/>
        <v>17.39</v>
      </c>
      <c r="G71" s="124">
        <f t="shared" si="4"/>
        <v>0.16</v>
      </c>
      <c r="J71" s="123">
        <v>17.48</v>
      </c>
    </row>
    <row r="72" spans="1:10" ht="38.25">
      <c r="A72" s="119" t="s">
        <v>106</v>
      </c>
      <c r="B72" s="134" t="s">
        <v>562</v>
      </c>
      <c r="C72" s="120" t="s">
        <v>563</v>
      </c>
      <c r="D72" s="121" t="s">
        <v>200</v>
      </c>
      <c r="E72" s="122">
        <v>1.451</v>
      </c>
      <c r="F72" s="123">
        <f t="shared" si="3"/>
        <v>29</v>
      </c>
      <c r="G72" s="124">
        <f t="shared" si="4"/>
        <v>42.08</v>
      </c>
      <c r="J72" s="123">
        <v>29.15</v>
      </c>
    </row>
    <row r="73" spans="1:10" ht="38.25">
      <c r="A73" s="119" t="s">
        <v>106</v>
      </c>
      <c r="B73" s="134" t="s">
        <v>564</v>
      </c>
      <c r="C73" s="120" t="s">
        <v>565</v>
      </c>
      <c r="D73" s="121" t="s">
        <v>211</v>
      </c>
      <c r="E73" s="122">
        <v>0.1879</v>
      </c>
      <c r="F73" s="123">
        <f t="shared" si="3"/>
        <v>22.45</v>
      </c>
      <c r="G73" s="124">
        <f t="shared" si="4"/>
        <v>4.22</v>
      </c>
      <c r="J73" s="123">
        <v>22.56</v>
      </c>
    </row>
    <row r="74" spans="1:10" ht="38.25">
      <c r="A74" s="119" t="s">
        <v>106</v>
      </c>
      <c r="B74" s="134" t="s">
        <v>566</v>
      </c>
      <c r="C74" s="120" t="s">
        <v>567</v>
      </c>
      <c r="D74" s="121" t="s">
        <v>211</v>
      </c>
      <c r="E74" s="122">
        <v>0.0268</v>
      </c>
      <c r="F74" s="123">
        <f t="shared" si="3"/>
        <v>14.5</v>
      </c>
      <c r="G74" s="124">
        <f t="shared" si="4"/>
        <v>0.39</v>
      </c>
      <c r="J74" s="123">
        <v>14.57</v>
      </c>
    </row>
    <row r="75" spans="1:10" ht="25.5">
      <c r="A75" s="119" t="s">
        <v>106</v>
      </c>
      <c r="B75" s="134" t="s">
        <v>568</v>
      </c>
      <c r="C75" s="120" t="s">
        <v>569</v>
      </c>
      <c r="D75" s="121" t="s">
        <v>216</v>
      </c>
      <c r="E75" s="122">
        <v>0.01</v>
      </c>
      <c r="F75" s="123">
        <f t="shared" si="3"/>
        <v>44.86</v>
      </c>
      <c r="G75" s="124">
        <f t="shared" si="4"/>
        <v>0.45</v>
      </c>
      <c r="J75" s="123">
        <v>45.09</v>
      </c>
    </row>
    <row r="76" spans="1:10" ht="51">
      <c r="A76" s="119" t="s">
        <v>106</v>
      </c>
      <c r="B76" s="134" t="s">
        <v>570</v>
      </c>
      <c r="C76" s="120" t="s">
        <v>571</v>
      </c>
      <c r="D76" s="121" t="s">
        <v>211</v>
      </c>
      <c r="E76" s="122">
        <v>0.1611</v>
      </c>
      <c r="F76" s="123">
        <f t="shared" si="3"/>
        <v>169.49</v>
      </c>
      <c r="G76" s="124">
        <f t="shared" si="4"/>
        <v>27.3</v>
      </c>
      <c r="J76" s="123">
        <v>170.34</v>
      </c>
    </row>
    <row r="77" spans="1:10" ht="51">
      <c r="A77" s="119" t="s">
        <v>106</v>
      </c>
      <c r="B77" s="134" t="s">
        <v>572</v>
      </c>
      <c r="C77" s="120" t="s">
        <v>573</v>
      </c>
      <c r="D77" s="121" t="s">
        <v>211</v>
      </c>
      <c r="E77" s="122">
        <v>0.0268</v>
      </c>
      <c r="F77" s="123">
        <f t="shared" si="3"/>
        <v>432.71</v>
      </c>
      <c r="G77" s="124">
        <f t="shared" si="4"/>
        <v>11.6</v>
      </c>
      <c r="J77" s="123">
        <v>434.88</v>
      </c>
    </row>
    <row r="78" spans="1:10" ht="38.25">
      <c r="A78" s="119" t="s">
        <v>106</v>
      </c>
      <c r="B78" s="134" t="s">
        <v>574</v>
      </c>
      <c r="C78" s="120" t="s">
        <v>575</v>
      </c>
      <c r="D78" s="121" t="s">
        <v>211</v>
      </c>
      <c r="E78" s="122">
        <v>0.0268</v>
      </c>
      <c r="F78" s="123">
        <f t="shared" si="3"/>
        <v>140.41</v>
      </c>
      <c r="G78" s="124">
        <f t="shared" si="4"/>
        <v>3.76</v>
      </c>
      <c r="J78" s="123">
        <v>141.12</v>
      </c>
    </row>
    <row r="79" spans="1:10" ht="51">
      <c r="A79" s="119" t="s">
        <v>106</v>
      </c>
      <c r="B79" s="134" t="s">
        <v>576</v>
      </c>
      <c r="C79" s="120" t="s">
        <v>577</v>
      </c>
      <c r="D79" s="121" t="s">
        <v>200</v>
      </c>
      <c r="E79" s="122">
        <v>0.1449</v>
      </c>
      <c r="F79" s="123">
        <f t="shared" si="3"/>
        <v>124.9</v>
      </c>
      <c r="G79" s="124">
        <f t="shared" si="4"/>
        <v>18.1</v>
      </c>
      <c r="J79" s="123">
        <v>125.53</v>
      </c>
    </row>
    <row r="80" spans="1:10" ht="51">
      <c r="A80" s="119" t="s">
        <v>106</v>
      </c>
      <c r="B80" s="134" t="s">
        <v>578</v>
      </c>
      <c r="C80" s="120" t="s">
        <v>579</v>
      </c>
      <c r="D80" s="121" t="s">
        <v>200</v>
      </c>
      <c r="E80" s="122">
        <v>0.1668</v>
      </c>
      <c r="F80" s="123">
        <f t="shared" si="3"/>
        <v>127.8</v>
      </c>
      <c r="G80" s="124">
        <f t="shared" si="4"/>
        <v>21.32</v>
      </c>
      <c r="J80" s="123">
        <v>128.44</v>
      </c>
    </row>
    <row r="81" spans="1:10" ht="51">
      <c r="A81" s="119" t="s">
        <v>106</v>
      </c>
      <c r="B81" s="134" t="s">
        <v>580</v>
      </c>
      <c r="C81" s="120" t="s">
        <v>581</v>
      </c>
      <c r="D81" s="121" t="s">
        <v>200</v>
      </c>
      <c r="E81" s="122">
        <v>0.2264</v>
      </c>
      <c r="F81" s="123">
        <f t="shared" si="3"/>
        <v>150.7</v>
      </c>
      <c r="G81" s="124">
        <f t="shared" si="4"/>
        <v>34.12</v>
      </c>
      <c r="J81" s="123">
        <v>151.46</v>
      </c>
    </row>
    <row r="82" spans="1:10" ht="51">
      <c r="A82" s="119" t="s">
        <v>106</v>
      </c>
      <c r="B82" s="134" t="s">
        <v>582</v>
      </c>
      <c r="C82" s="120" t="s">
        <v>583</v>
      </c>
      <c r="D82" s="121" t="s">
        <v>200</v>
      </c>
      <c r="E82" s="122">
        <v>0.1765</v>
      </c>
      <c r="F82" s="123">
        <f t="shared" si="3"/>
        <v>194.14</v>
      </c>
      <c r="G82" s="124">
        <f t="shared" si="4"/>
        <v>34.27</v>
      </c>
      <c r="J82" s="123">
        <v>195.12</v>
      </c>
    </row>
    <row r="83" spans="1:10" ht="51">
      <c r="A83" s="119" t="s">
        <v>106</v>
      </c>
      <c r="B83" s="134" t="s">
        <v>584</v>
      </c>
      <c r="C83" s="120" t="s">
        <v>585</v>
      </c>
      <c r="D83" s="121" t="s">
        <v>216</v>
      </c>
      <c r="E83" s="122">
        <v>0.04</v>
      </c>
      <c r="F83" s="123">
        <f t="shared" si="3"/>
        <v>814.42</v>
      </c>
      <c r="G83" s="124">
        <f t="shared" si="4"/>
        <v>32.58</v>
      </c>
      <c r="J83" s="123">
        <v>818.51</v>
      </c>
    </row>
    <row r="84" spans="1:10" ht="38.25">
      <c r="A84" s="119" t="s">
        <v>106</v>
      </c>
      <c r="B84" s="134" t="s">
        <v>586</v>
      </c>
      <c r="C84" s="120" t="s">
        <v>587</v>
      </c>
      <c r="D84" s="121" t="s">
        <v>211</v>
      </c>
      <c r="E84" s="122">
        <v>0.0268</v>
      </c>
      <c r="F84" s="123">
        <f t="shared" si="3"/>
        <v>65.28</v>
      </c>
      <c r="G84" s="124">
        <f t="shared" si="4"/>
        <v>1.75</v>
      </c>
      <c r="J84" s="123">
        <v>65.61</v>
      </c>
    </row>
    <row r="85" spans="1:10" ht="38.25">
      <c r="A85" s="119" t="s">
        <v>106</v>
      </c>
      <c r="B85" s="134" t="s">
        <v>588</v>
      </c>
      <c r="C85" s="120" t="s">
        <v>589</v>
      </c>
      <c r="D85" s="121" t="s">
        <v>211</v>
      </c>
      <c r="E85" s="122">
        <v>0.1074</v>
      </c>
      <c r="F85" s="123">
        <f t="shared" si="3"/>
        <v>25.8</v>
      </c>
      <c r="G85" s="124">
        <f t="shared" si="4"/>
        <v>2.77</v>
      </c>
      <c r="J85" s="123">
        <v>25.93</v>
      </c>
    </row>
    <row r="86" spans="1:7" ht="16.5" customHeight="1">
      <c r="A86" s="326" t="s">
        <v>474</v>
      </c>
      <c r="B86" s="327"/>
      <c r="C86" s="327"/>
      <c r="D86" s="327"/>
      <c r="E86" s="327"/>
      <c r="F86" s="328"/>
      <c r="G86" s="329">
        <f>SUM(G43:G47)</f>
        <v>110.26</v>
      </c>
    </row>
    <row r="87" spans="1:7" ht="16.5" customHeight="1">
      <c r="A87" s="326" t="s">
        <v>477</v>
      </c>
      <c r="B87" s="327"/>
      <c r="C87" s="327"/>
      <c r="D87" s="327"/>
      <c r="E87" s="327"/>
      <c r="F87" s="328"/>
      <c r="G87" s="329">
        <f>SUM(G48:G85)</f>
        <v>486.16999999999996</v>
      </c>
    </row>
    <row r="88" spans="1:7" s="226" customFormat="1" ht="16.5" customHeight="1">
      <c r="A88" s="330" t="s">
        <v>475</v>
      </c>
      <c r="B88" s="331"/>
      <c r="C88" s="331"/>
      <c r="D88" s="331"/>
      <c r="E88" s="331"/>
      <c r="F88" s="332"/>
      <c r="G88" s="333">
        <f>SUM(G86:G87)</f>
        <v>596.43</v>
      </c>
    </row>
    <row r="89" spans="1:7" ht="16.5" customHeight="1">
      <c r="A89" s="326" t="s">
        <v>478</v>
      </c>
      <c r="B89" s="327"/>
      <c r="C89" s="327"/>
      <c r="D89" s="327"/>
      <c r="E89" s="327"/>
      <c r="F89" s="328"/>
      <c r="G89" s="329">
        <f>ROUND(G88*$H$7,2)</f>
        <v>149.11</v>
      </c>
    </row>
    <row r="90" spans="1:7" s="226" customFormat="1" ht="16.5" customHeight="1">
      <c r="A90" s="330" t="s">
        <v>476</v>
      </c>
      <c r="B90" s="331"/>
      <c r="C90" s="331"/>
      <c r="D90" s="331"/>
      <c r="E90" s="331"/>
      <c r="F90" s="332"/>
      <c r="G90" s="333">
        <f>SUM(G88:G89)</f>
        <v>745.54</v>
      </c>
    </row>
    <row r="91" spans="2:14" s="108" customFormat="1" ht="13.5">
      <c r="B91" s="133"/>
      <c r="E91" s="261"/>
      <c r="F91" s="261"/>
      <c r="G91" s="261"/>
      <c r="I91" s="116"/>
      <c r="J91" s="116"/>
      <c r="K91" s="115"/>
      <c r="L91" s="115"/>
      <c r="M91" s="115"/>
      <c r="N91" s="115"/>
    </row>
    <row r="92" spans="1:10" ht="42.75" customHeight="1">
      <c r="A92" s="222" t="str">
        <f>ORÇAMENTO!B15</f>
        <v>SINAPI</v>
      </c>
      <c r="B92" s="130" t="str">
        <f>ORÇAMENTO!C15</f>
        <v>99059</v>
      </c>
      <c r="C92" s="228" t="str">
        <f>ORÇAMENTO!D15</f>
        <v>LOCACAO CONVENCIONAL DE OBRA, UTILIZANDO GABARITO DE TÁBUAS CORRIDAS PONTALETADAS A CADA 2,00M -  2 UTILIZAÇÕES. AF_10/2018</v>
      </c>
      <c r="D92" s="234" t="s">
        <v>113</v>
      </c>
      <c r="E92" s="235" t="s">
        <v>30</v>
      </c>
      <c r="F92" s="223" t="s">
        <v>110</v>
      </c>
      <c r="G92" s="231" t="str">
        <f>ORÇAMENTO!E15</f>
        <v>M</v>
      </c>
      <c r="H92" s="29">
        <f>ORÇAMENTO!G15</f>
        <v>50.95</v>
      </c>
      <c r="I92" s="29">
        <f>ORÇAMENTO!H15</f>
        <v>63.69</v>
      </c>
      <c r="J92" s="223" t="s">
        <v>110</v>
      </c>
    </row>
    <row r="93" spans="1:10" s="226" customFormat="1" ht="16.5" customHeight="1">
      <c r="A93" s="223" t="s">
        <v>111</v>
      </c>
      <c r="B93" s="224" t="s">
        <v>112</v>
      </c>
      <c r="C93" s="229" t="s">
        <v>42</v>
      </c>
      <c r="D93" s="232"/>
      <c r="E93" s="233"/>
      <c r="F93" s="225" t="s">
        <v>114</v>
      </c>
      <c r="G93" s="225" t="s">
        <v>11</v>
      </c>
      <c r="J93" s="225" t="s">
        <v>114</v>
      </c>
    </row>
    <row r="94" spans="1:10" ht="38.25">
      <c r="A94" s="119" t="s">
        <v>317</v>
      </c>
      <c r="B94" s="134" t="s">
        <v>479</v>
      </c>
      <c r="C94" s="120" t="s">
        <v>480</v>
      </c>
      <c r="D94" s="121" t="s">
        <v>481</v>
      </c>
      <c r="E94" s="122">
        <v>0.7445</v>
      </c>
      <c r="F94" s="123">
        <f aca="true" t="shared" si="5" ref="F94:F104">ROUND(J94*$J$8,2)</f>
        <v>5.79</v>
      </c>
      <c r="G94" s="124">
        <f aca="true" t="shared" si="6" ref="G94:G104">ROUND(E94*F94,2)</f>
        <v>4.31</v>
      </c>
      <c r="J94" s="123">
        <v>5.82</v>
      </c>
    </row>
    <row r="95" spans="1:10" ht="38.25">
      <c r="A95" s="119" t="s">
        <v>317</v>
      </c>
      <c r="B95" s="134" t="s">
        <v>495</v>
      </c>
      <c r="C95" s="120" t="s">
        <v>496</v>
      </c>
      <c r="D95" s="121" t="s">
        <v>481</v>
      </c>
      <c r="E95" s="122">
        <v>0.4125</v>
      </c>
      <c r="F95" s="123">
        <f t="shared" si="5"/>
        <v>20.84</v>
      </c>
      <c r="G95" s="124">
        <f t="shared" si="6"/>
        <v>8.6</v>
      </c>
      <c r="J95" s="123">
        <v>20.94</v>
      </c>
    </row>
    <row r="96" spans="1:10" ht="12.75">
      <c r="A96" s="119" t="s">
        <v>317</v>
      </c>
      <c r="B96" s="134" t="s">
        <v>590</v>
      </c>
      <c r="C96" s="120" t="s">
        <v>591</v>
      </c>
      <c r="D96" s="121" t="s">
        <v>437</v>
      </c>
      <c r="E96" s="122">
        <v>0.111</v>
      </c>
      <c r="F96" s="123">
        <f t="shared" si="5"/>
        <v>21.05</v>
      </c>
      <c r="G96" s="124">
        <f t="shared" si="6"/>
        <v>2.34</v>
      </c>
      <c r="J96" s="123">
        <v>21.16</v>
      </c>
    </row>
    <row r="97" spans="1:10" ht="12.75">
      <c r="A97" s="119" t="s">
        <v>317</v>
      </c>
      <c r="B97" s="134" t="s">
        <v>592</v>
      </c>
      <c r="C97" s="120" t="s">
        <v>593</v>
      </c>
      <c r="D97" s="121" t="s">
        <v>594</v>
      </c>
      <c r="E97" s="122">
        <v>0.0256</v>
      </c>
      <c r="F97" s="123">
        <f t="shared" si="5"/>
        <v>21.75</v>
      </c>
      <c r="G97" s="124">
        <f t="shared" si="6"/>
        <v>0.56</v>
      </c>
      <c r="J97" s="123">
        <v>21.86</v>
      </c>
    </row>
    <row r="98" spans="1:10" ht="25.5">
      <c r="A98" s="119" t="s">
        <v>317</v>
      </c>
      <c r="B98" s="134" t="s">
        <v>595</v>
      </c>
      <c r="C98" s="120" t="s">
        <v>596</v>
      </c>
      <c r="D98" s="121" t="s">
        <v>481</v>
      </c>
      <c r="E98" s="122">
        <v>0.55</v>
      </c>
      <c r="F98" s="123">
        <f t="shared" si="5"/>
        <v>10.25</v>
      </c>
      <c r="G98" s="124">
        <f t="shared" si="6"/>
        <v>5.64</v>
      </c>
      <c r="J98" s="123">
        <v>10.3</v>
      </c>
    </row>
    <row r="99" spans="1:10" ht="25.5">
      <c r="A99" s="119" t="s">
        <v>106</v>
      </c>
      <c r="B99" s="134" t="s">
        <v>499</v>
      </c>
      <c r="C99" s="120" t="s">
        <v>500</v>
      </c>
      <c r="D99" s="121" t="s">
        <v>116</v>
      </c>
      <c r="E99" s="122">
        <v>0.3563</v>
      </c>
      <c r="F99" s="123">
        <f>ROUND(J99*$K$8,2)</f>
        <v>19.78</v>
      </c>
      <c r="G99" s="124">
        <f t="shared" si="6"/>
        <v>7.05</v>
      </c>
      <c r="J99" s="123">
        <v>19.82</v>
      </c>
    </row>
    <row r="100" spans="1:10" ht="25.5">
      <c r="A100" s="119" t="s">
        <v>106</v>
      </c>
      <c r="B100" s="134" t="s">
        <v>488</v>
      </c>
      <c r="C100" s="120" t="s">
        <v>489</v>
      </c>
      <c r="D100" s="121" t="s">
        <v>116</v>
      </c>
      <c r="E100" s="122">
        <v>0.7125</v>
      </c>
      <c r="F100" s="123">
        <f>ROUND(J100*$K$8,2)</f>
        <v>23.37</v>
      </c>
      <c r="G100" s="124">
        <f t="shared" si="6"/>
        <v>16.65</v>
      </c>
      <c r="J100" s="123">
        <v>23.42</v>
      </c>
    </row>
    <row r="101" spans="1:10" ht="38.25">
      <c r="A101" s="119" t="s">
        <v>106</v>
      </c>
      <c r="B101" s="134" t="s">
        <v>501</v>
      </c>
      <c r="C101" s="120" t="s">
        <v>502</v>
      </c>
      <c r="D101" s="121" t="s">
        <v>503</v>
      </c>
      <c r="E101" s="122">
        <v>0.0039</v>
      </c>
      <c r="F101" s="123">
        <f t="shared" si="5"/>
        <v>26.72</v>
      </c>
      <c r="G101" s="124">
        <f t="shared" si="6"/>
        <v>0.1</v>
      </c>
      <c r="J101" s="123">
        <v>26.85</v>
      </c>
    </row>
    <row r="102" spans="1:10" ht="38.25">
      <c r="A102" s="119" t="s">
        <v>106</v>
      </c>
      <c r="B102" s="134" t="s">
        <v>504</v>
      </c>
      <c r="C102" s="120" t="s">
        <v>505</v>
      </c>
      <c r="D102" s="121" t="s">
        <v>506</v>
      </c>
      <c r="E102" s="122">
        <v>0.0168</v>
      </c>
      <c r="F102" s="123">
        <f t="shared" si="5"/>
        <v>23.34</v>
      </c>
      <c r="G102" s="124">
        <f t="shared" si="6"/>
        <v>0.39</v>
      </c>
      <c r="J102" s="123">
        <v>23.46</v>
      </c>
    </row>
    <row r="103" spans="1:10" ht="38.25">
      <c r="A103" s="119" t="s">
        <v>106</v>
      </c>
      <c r="B103" s="134" t="s">
        <v>507</v>
      </c>
      <c r="C103" s="120" t="s">
        <v>508</v>
      </c>
      <c r="D103" s="121" t="s">
        <v>216</v>
      </c>
      <c r="E103" s="122">
        <v>0.0046</v>
      </c>
      <c r="F103" s="123">
        <f t="shared" si="5"/>
        <v>432.18</v>
      </c>
      <c r="G103" s="124">
        <f t="shared" si="6"/>
        <v>1.99</v>
      </c>
      <c r="J103" s="123">
        <v>434.35</v>
      </c>
    </row>
    <row r="104" spans="1:10" ht="25.5">
      <c r="A104" s="119" t="s">
        <v>106</v>
      </c>
      <c r="B104" s="134" t="s">
        <v>597</v>
      </c>
      <c r="C104" s="120" t="s">
        <v>598</v>
      </c>
      <c r="D104" s="121" t="s">
        <v>211</v>
      </c>
      <c r="E104" s="122">
        <v>1.5</v>
      </c>
      <c r="F104" s="123">
        <f t="shared" si="5"/>
        <v>2.21</v>
      </c>
      <c r="G104" s="124">
        <f t="shared" si="6"/>
        <v>3.32</v>
      </c>
      <c r="J104" s="123">
        <v>2.22</v>
      </c>
    </row>
    <row r="105" spans="1:7" ht="16.5" customHeight="1">
      <c r="A105" s="326" t="s">
        <v>474</v>
      </c>
      <c r="B105" s="327"/>
      <c r="C105" s="327"/>
      <c r="D105" s="327"/>
      <c r="E105" s="327"/>
      <c r="F105" s="328"/>
      <c r="G105" s="329">
        <f>SUM(G94:G98)</f>
        <v>21.45</v>
      </c>
    </row>
    <row r="106" spans="1:7" ht="16.5" customHeight="1">
      <c r="A106" s="326" t="s">
        <v>477</v>
      </c>
      <c r="B106" s="327"/>
      <c r="C106" s="327"/>
      <c r="D106" s="327"/>
      <c r="E106" s="327"/>
      <c r="F106" s="328"/>
      <c r="G106" s="329">
        <f>SUM(G99:G104)</f>
        <v>29.5</v>
      </c>
    </row>
    <row r="107" spans="1:7" s="226" customFormat="1" ht="16.5" customHeight="1">
      <c r="A107" s="330" t="s">
        <v>475</v>
      </c>
      <c r="B107" s="331"/>
      <c r="C107" s="331"/>
      <c r="D107" s="331"/>
      <c r="E107" s="331"/>
      <c r="F107" s="332"/>
      <c r="G107" s="333">
        <f>SUM(G105:G106)</f>
        <v>50.95</v>
      </c>
    </row>
    <row r="108" spans="1:7" ht="16.5" customHeight="1">
      <c r="A108" s="326" t="s">
        <v>478</v>
      </c>
      <c r="B108" s="327"/>
      <c r="C108" s="327"/>
      <c r="D108" s="327"/>
      <c r="E108" s="327"/>
      <c r="F108" s="328"/>
      <c r="G108" s="329">
        <f>ROUND(G107*$H$7,2)</f>
        <v>12.74</v>
      </c>
    </row>
    <row r="109" spans="1:7" s="226" customFormat="1" ht="16.5" customHeight="1">
      <c r="A109" s="330" t="s">
        <v>476</v>
      </c>
      <c r="B109" s="331"/>
      <c r="C109" s="331"/>
      <c r="D109" s="331"/>
      <c r="E109" s="331"/>
      <c r="F109" s="332"/>
      <c r="G109" s="333">
        <f>SUM(G107:G108)</f>
        <v>63.690000000000005</v>
      </c>
    </row>
    <row r="110" spans="2:14" s="108" customFormat="1" ht="13.5">
      <c r="B110" s="133"/>
      <c r="E110" s="261"/>
      <c r="F110" s="261"/>
      <c r="G110" s="261"/>
      <c r="I110" s="116"/>
      <c r="J110" s="116"/>
      <c r="K110" s="115"/>
      <c r="L110" s="115"/>
      <c r="M110" s="115"/>
      <c r="N110" s="115"/>
    </row>
    <row r="111" spans="1:10" ht="42.75" customHeight="1">
      <c r="A111" s="222" t="str">
        <f>ORÇAMENTO!B17</f>
        <v>CPU</v>
      </c>
      <c r="B111" s="130" t="str">
        <f>ORÇAMENTO!C17</f>
        <v>042</v>
      </c>
      <c r="C111" s="228" t="str">
        <f>ORÇAMENTO!D17</f>
        <v>DEMOLIÇÃO DE PLAY AVENTURA EM MADEIRA, COBERTURA COM TELHA DE FIBROCIMENTO, SEM REAPROVEITAMENTO</v>
      </c>
      <c r="D111" s="234" t="s">
        <v>113</v>
      </c>
      <c r="E111" s="235" t="s">
        <v>30</v>
      </c>
      <c r="F111" s="223" t="s">
        <v>110</v>
      </c>
      <c r="G111" s="231" t="str">
        <f>ORÇAMENTO!E17</f>
        <v>UN</v>
      </c>
      <c r="H111" s="29">
        <f>ORÇAMENTO!G17</f>
        <v>75.04</v>
      </c>
      <c r="I111" s="29">
        <f>ORÇAMENTO!H17</f>
        <v>93.8</v>
      </c>
      <c r="J111" s="223" t="s">
        <v>110</v>
      </c>
    </row>
    <row r="112" spans="1:10" s="226" customFormat="1" ht="16.5" customHeight="1">
      <c r="A112" s="223" t="s">
        <v>111</v>
      </c>
      <c r="B112" s="224" t="s">
        <v>112</v>
      </c>
      <c r="C112" s="229" t="s">
        <v>42</v>
      </c>
      <c r="D112" s="232"/>
      <c r="E112" s="233"/>
      <c r="F112" s="225" t="s">
        <v>114</v>
      </c>
      <c r="G112" s="225" t="s">
        <v>11</v>
      </c>
      <c r="J112" s="225" t="s">
        <v>114</v>
      </c>
    </row>
    <row r="113" spans="1:10" ht="12.75">
      <c r="A113" s="119" t="s">
        <v>106</v>
      </c>
      <c r="B113" s="134" t="s">
        <v>490</v>
      </c>
      <c r="C113" s="120" t="s">
        <v>115</v>
      </c>
      <c r="D113" s="121" t="s">
        <v>116</v>
      </c>
      <c r="E113" s="122">
        <v>1.5</v>
      </c>
      <c r="F113" s="123">
        <f>ROUND(J113*$K$8,2)</f>
        <v>18.76</v>
      </c>
      <c r="G113" s="124">
        <f>ROUND(E113*F113,2)</f>
        <v>28.14</v>
      </c>
      <c r="J113" s="123">
        <v>18.8</v>
      </c>
    </row>
    <row r="114" spans="1:10" ht="25.5">
      <c r="A114" s="119" t="s">
        <v>106</v>
      </c>
      <c r="B114" s="134" t="s">
        <v>488</v>
      </c>
      <c r="C114" s="120" t="s">
        <v>489</v>
      </c>
      <c r="D114" s="121" t="s">
        <v>116</v>
      </c>
      <c r="E114" s="122">
        <v>1.5</v>
      </c>
      <c r="F114" s="123">
        <f>ROUND(J114*$K$8,2)</f>
        <v>23.37</v>
      </c>
      <c r="G114" s="124">
        <f>ROUND(E114*F114,2)</f>
        <v>35.06</v>
      </c>
      <c r="J114" s="123">
        <v>23.42</v>
      </c>
    </row>
    <row r="115" spans="1:10" ht="38.25">
      <c r="A115" s="119" t="s">
        <v>106</v>
      </c>
      <c r="B115" s="134" t="s">
        <v>599</v>
      </c>
      <c r="C115" s="120" t="s">
        <v>600</v>
      </c>
      <c r="D115" s="121" t="s">
        <v>200</v>
      </c>
      <c r="E115" s="122">
        <v>4</v>
      </c>
      <c r="F115" s="123">
        <f>ROUND(J115*$K$8,2)</f>
        <v>2.96</v>
      </c>
      <c r="G115" s="124">
        <f>ROUND(E115*F115,2)</f>
        <v>11.84</v>
      </c>
      <c r="J115" s="123">
        <v>2.97</v>
      </c>
    </row>
    <row r="116" spans="1:7" ht="16.5" customHeight="1">
      <c r="A116" s="326" t="s">
        <v>474</v>
      </c>
      <c r="B116" s="327"/>
      <c r="C116" s="327"/>
      <c r="D116" s="327"/>
      <c r="E116" s="327"/>
      <c r="F116" s="328"/>
      <c r="G116" s="329">
        <v>0</v>
      </c>
    </row>
    <row r="117" spans="1:7" ht="16.5" customHeight="1">
      <c r="A117" s="326" t="s">
        <v>477</v>
      </c>
      <c r="B117" s="327"/>
      <c r="C117" s="327"/>
      <c r="D117" s="327"/>
      <c r="E117" s="327"/>
      <c r="F117" s="328"/>
      <c r="G117" s="329">
        <f>SUM(G113:G115)</f>
        <v>75.04</v>
      </c>
    </row>
    <row r="118" spans="1:7" s="226" customFormat="1" ht="16.5" customHeight="1">
      <c r="A118" s="330" t="s">
        <v>475</v>
      </c>
      <c r="B118" s="331"/>
      <c r="C118" s="331"/>
      <c r="D118" s="331"/>
      <c r="E118" s="331"/>
      <c r="F118" s="332"/>
      <c r="G118" s="333">
        <f>SUM(G116:G117)</f>
        <v>75.04</v>
      </c>
    </row>
    <row r="119" spans="1:7" ht="16.5" customHeight="1">
      <c r="A119" s="326" t="s">
        <v>478</v>
      </c>
      <c r="B119" s="327"/>
      <c r="C119" s="327"/>
      <c r="D119" s="327"/>
      <c r="E119" s="327"/>
      <c r="F119" s="328"/>
      <c r="G119" s="329">
        <f>ROUND(G118*$H$7,2)</f>
        <v>18.76</v>
      </c>
    </row>
    <row r="120" spans="1:7" s="226" customFormat="1" ht="16.5" customHeight="1">
      <c r="A120" s="330" t="s">
        <v>476</v>
      </c>
      <c r="B120" s="331"/>
      <c r="C120" s="331"/>
      <c r="D120" s="331"/>
      <c r="E120" s="331"/>
      <c r="F120" s="332"/>
      <c r="G120" s="333">
        <f>SUM(G118:G119)</f>
        <v>93.80000000000001</v>
      </c>
    </row>
    <row r="121" spans="2:14" s="108" customFormat="1" ht="13.5">
      <c r="B121" s="133"/>
      <c r="E121" s="261"/>
      <c r="F121" s="261"/>
      <c r="G121" s="261"/>
      <c r="I121" s="116"/>
      <c r="J121" s="116"/>
      <c r="K121" s="115"/>
      <c r="L121" s="115"/>
      <c r="M121" s="115"/>
      <c r="N121" s="115"/>
    </row>
    <row r="122" spans="1:10" ht="34.5" customHeight="1">
      <c r="A122" s="222" t="str">
        <f>ORÇAMENTO!B18</f>
        <v>CPU</v>
      </c>
      <c r="B122" s="130" t="str">
        <f>ORÇAMENTO!C18</f>
        <v>043</v>
      </c>
      <c r="C122" s="228" t="str">
        <f>ORÇAMENTO!D18</f>
        <v>RETIRADA DE GRADIL METÁLICO, SEM REAPROVEITAMENTO</v>
      </c>
      <c r="D122" s="234" t="s">
        <v>113</v>
      </c>
      <c r="E122" s="235" t="s">
        <v>30</v>
      </c>
      <c r="F122" s="223" t="s">
        <v>110</v>
      </c>
      <c r="G122" s="231" t="str">
        <f>ORÇAMENTO!E18</f>
        <v>M2</v>
      </c>
      <c r="H122" s="29">
        <f>ORÇAMENTO!G18</f>
        <v>8.45</v>
      </c>
      <c r="I122" s="29">
        <f>ORÇAMENTO!H18</f>
        <v>10.56</v>
      </c>
      <c r="J122" s="223" t="s">
        <v>110</v>
      </c>
    </row>
    <row r="123" spans="1:10" s="226" customFormat="1" ht="16.5" customHeight="1">
      <c r="A123" s="223" t="s">
        <v>111</v>
      </c>
      <c r="B123" s="224" t="s">
        <v>112</v>
      </c>
      <c r="C123" s="229" t="s">
        <v>42</v>
      </c>
      <c r="D123" s="232"/>
      <c r="E123" s="233"/>
      <c r="F123" s="225" t="s">
        <v>114</v>
      </c>
      <c r="G123" s="225" t="s">
        <v>11</v>
      </c>
      <c r="J123" s="225" t="s">
        <v>114</v>
      </c>
    </row>
    <row r="124" spans="1:10" ht="12.75">
      <c r="A124" s="119" t="s">
        <v>106</v>
      </c>
      <c r="B124" s="134" t="s">
        <v>490</v>
      </c>
      <c r="C124" s="120" t="s">
        <v>115</v>
      </c>
      <c r="D124" s="121" t="s">
        <v>116</v>
      </c>
      <c r="E124" s="122">
        <v>0.2</v>
      </c>
      <c r="F124" s="123">
        <f>ROUND(J124*$K$8,2)</f>
        <v>18.76</v>
      </c>
      <c r="G124" s="124">
        <f>ROUND(E124*F124,2)</f>
        <v>3.75</v>
      </c>
      <c r="J124" s="123">
        <v>18.8</v>
      </c>
    </row>
    <row r="125" spans="1:10" ht="12.75">
      <c r="A125" s="119" t="s">
        <v>106</v>
      </c>
      <c r="B125" s="134" t="s">
        <v>601</v>
      </c>
      <c r="C125" s="120" t="s">
        <v>602</v>
      </c>
      <c r="D125" s="121" t="s">
        <v>116</v>
      </c>
      <c r="E125" s="122">
        <v>0.2</v>
      </c>
      <c r="F125" s="123">
        <f>ROUND(J125*$K$8,2)</f>
        <v>23.49</v>
      </c>
      <c r="G125" s="124">
        <f>ROUND(E125*F125,2)</f>
        <v>4.7</v>
      </c>
      <c r="J125" s="123">
        <v>23.54</v>
      </c>
    </row>
    <row r="126" spans="1:7" ht="16.5" customHeight="1">
      <c r="A126" s="326" t="s">
        <v>474</v>
      </c>
      <c r="B126" s="327"/>
      <c r="C126" s="327"/>
      <c r="D126" s="327"/>
      <c r="E126" s="327"/>
      <c r="F126" s="328"/>
      <c r="G126" s="329">
        <v>0</v>
      </c>
    </row>
    <row r="127" spans="1:7" ht="16.5" customHeight="1">
      <c r="A127" s="326" t="s">
        <v>477</v>
      </c>
      <c r="B127" s="327"/>
      <c r="C127" s="327"/>
      <c r="D127" s="327"/>
      <c r="E127" s="327"/>
      <c r="F127" s="328"/>
      <c r="G127" s="329">
        <f>SUM(G124:G125)</f>
        <v>8.45</v>
      </c>
    </row>
    <row r="128" spans="1:7" s="226" customFormat="1" ht="16.5" customHeight="1">
      <c r="A128" s="330" t="s">
        <v>475</v>
      </c>
      <c r="B128" s="331"/>
      <c r="C128" s="331"/>
      <c r="D128" s="331"/>
      <c r="E128" s="331"/>
      <c r="F128" s="332"/>
      <c r="G128" s="333">
        <f>SUM(G126:G127)</f>
        <v>8.45</v>
      </c>
    </row>
    <row r="129" spans="1:7" ht="16.5" customHeight="1">
      <c r="A129" s="326" t="s">
        <v>478</v>
      </c>
      <c r="B129" s="327"/>
      <c r="C129" s="327"/>
      <c r="D129" s="327"/>
      <c r="E129" s="327"/>
      <c r="F129" s="328"/>
      <c r="G129" s="329">
        <f>ROUND(G128*$H$7,2)</f>
        <v>2.11</v>
      </c>
    </row>
    <row r="130" spans="1:7" s="226" customFormat="1" ht="16.5" customHeight="1">
      <c r="A130" s="330" t="s">
        <v>476</v>
      </c>
      <c r="B130" s="331"/>
      <c r="C130" s="331"/>
      <c r="D130" s="331"/>
      <c r="E130" s="331"/>
      <c r="F130" s="332"/>
      <c r="G130" s="333">
        <f>SUM(G128:G129)</f>
        <v>10.559999999999999</v>
      </c>
    </row>
    <row r="131" spans="2:14" s="108" customFormat="1" ht="13.5">
      <c r="B131" s="133"/>
      <c r="E131" s="261"/>
      <c r="F131" s="261"/>
      <c r="G131" s="261"/>
      <c r="I131" s="116"/>
      <c r="J131" s="116"/>
      <c r="K131" s="115"/>
      <c r="L131" s="115"/>
      <c r="M131" s="115"/>
      <c r="N131" s="115"/>
    </row>
    <row r="132" spans="1:10" ht="30" customHeight="1">
      <c r="A132" s="222" t="str">
        <f>ORÇAMENTO!B19</f>
        <v>CPU</v>
      </c>
      <c r="B132" s="130" t="str">
        <f>ORÇAMENTO!C19</f>
        <v>044</v>
      </c>
      <c r="C132" s="228" t="str">
        <f>ORÇAMENTO!D19</f>
        <v>RETIRADA DE TERRA/SOLO/AREIA, INCLUSIVE CARGA E TRANSPORTE DMT ATÉ 5KM</v>
      </c>
      <c r="D132" s="234" t="s">
        <v>113</v>
      </c>
      <c r="E132" s="235" t="s">
        <v>30</v>
      </c>
      <c r="F132" s="223" t="s">
        <v>110</v>
      </c>
      <c r="G132" s="231" t="str">
        <f>ORÇAMENTO!E19</f>
        <v>M3</v>
      </c>
      <c r="H132" s="29">
        <f>ORÇAMENTO!G19</f>
        <v>24.22</v>
      </c>
      <c r="I132" s="29">
        <f>ORÇAMENTO!H19</f>
        <v>30.28</v>
      </c>
      <c r="J132" s="223" t="s">
        <v>110</v>
      </c>
    </row>
    <row r="133" spans="1:10" s="226" customFormat="1" ht="16.5" customHeight="1">
      <c r="A133" s="223" t="s">
        <v>111</v>
      </c>
      <c r="B133" s="224" t="s">
        <v>112</v>
      </c>
      <c r="C133" s="229" t="s">
        <v>42</v>
      </c>
      <c r="D133" s="232"/>
      <c r="E133" s="233"/>
      <c r="F133" s="225" t="s">
        <v>114</v>
      </c>
      <c r="G133" s="225" t="s">
        <v>11</v>
      </c>
      <c r="J133" s="225" t="s">
        <v>114</v>
      </c>
    </row>
    <row r="134" spans="1:10" ht="63.75">
      <c r="A134" s="119" t="s">
        <v>106</v>
      </c>
      <c r="B134" s="134" t="s">
        <v>603</v>
      </c>
      <c r="C134" s="120" t="s">
        <v>604</v>
      </c>
      <c r="D134" s="121" t="s">
        <v>216</v>
      </c>
      <c r="E134" s="122">
        <v>1</v>
      </c>
      <c r="F134" s="123">
        <f>ROUND(J134*$J$8,2)</f>
        <v>7.62</v>
      </c>
      <c r="G134" s="124">
        <f>ROUND(E134*F134,2)</f>
        <v>7.62</v>
      </c>
      <c r="J134" s="123">
        <v>7.66</v>
      </c>
    </row>
    <row r="135" spans="1:10" ht="38.25">
      <c r="A135" s="119" t="s">
        <v>106</v>
      </c>
      <c r="B135" s="134" t="s">
        <v>605</v>
      </c>
      <c r="C135" s="120" t="s">
        <v>606</v>
      </c>
      <c r="D135" s="121" t="s">
        <v>607</v>
      </c>
      <c r="E135" s="122">
        <v>5</v>
      </c>
      <c r="F135" s="123">
        <f>ROUND(J135*$J$8,2)</f>
        <v>2.57</v>
      </c>
      <c r="G135" s="124">
        <f>ROUND(E135*F135,2)</f>
        <v>12.85</v>
      </c>
      <c r="J135" s="123">
        <v>2.58</v>
      </c>
    </row>
    <row r="136" spans="1:10" ht="12.75">
      <c r="A136" s="119" t="s">
        <v>106</v>
      </c>
      <c r="B136" s="134" t="s">
        <v>490</v>
      </c>
      <c r="C136" s="120" t="s">
        <v>115</v>
      </c>
      <c r="D136" s="121" t="s">
        <v>116</v>
      </c>
      <c r="E136" s="122">
        <v>0.2</v>
      </c>
      <c r="F136" s="123">
        <f>ROUND(J136*$K$8,2)</f>
        <v>18.76</v>
      </c>
      <c r="G136" s="124">
        <f>ROUND(E136*F136,2)</f>
        <v>3.75</v>
      </c>
      <c r="J136" s="123">
        <v>18.8</v>
      </c>
    </row>
    <row r="137" spans="1:7" ht="16.5" customHeight="1">
      <c r="A137" s="326" t="s">
        <v>474</v>
      </c>
      <c r="B137" s="327"/>
      <c r="C137" s="327"/>
      <c r="D137" s="327"/>
      <c r="E137" s="327"/>
      <c r="F137" s="328"/>
      <c r="G137" s="329">
        <v>0</v>
      </c>
    </row>
    <row r="138" spans="1:7" ht="16.5" customHeight="1">
      <c r="A138" s="326" t="s">
        <v>477</v>
      </c>
      <c r="B138" s="327"/>
      <c r="C138" s="327"/>
      <c r="D138" s="327"/>
      <c r="E138" s="327"/>
      <c r="F138" s="328"/>
      <c r="G138" s="329">
        <f>SUM(G134:G136)</f>
        <v>24.22</v>
      </c>
    </row>
    <row r="139" spans="1:7" s="226" customFormat="1" ht="16.5" customHeight="1">
      <c r="A139" s="330" t="s">
        <v>475</v>
      </c>
      <c r="B139" s="331"/>
      <c r="C139" s="331"/>
      <c r="D139" s="331"/>
      <c r="E139" s="331"/>
      <c r="F139" s="332"/>
      <c r="G139" s="333">
        <f>SUM(G137:G138)</f>
        <v>24.22</v>
      </c>
    </row>
    <row r="140" spans="1:7" ht="16.5" customHeight="1">
      <c r="A140" s="326" t="s">
        <v>478</v>
      </c>
      <c r="B140" s="327"/>
      <c r="C140" s="327"/>
      <c r="D140" s="327"/>
      <c r="E140" s="327"/>
      <c r="F140" s="328"/>
      <c r="G140" s="329">
        <f>ROUND(G139*$H$7,2)</f>
        <v>6.06</v>
      </c>
    </row>
    <row r="141" spans="1:7" s="226" customFormat="1" ht="16.5" customHeight="1">
      <c r="A141" s="330" t="s">
        <v>476</v>
      </c>
      <c r="B141" s="331"/>
      <c r="C141" s="331"/>
      <c r="D141" s="331"/>
      <c r="E141" s="331"/>
      <c r="F141" s="332"/>
      <c r="G141" s="333">
        <f>SUM(G139:G140)</f>
        <v>30.279999999999998</v>
      </c>
    </row>
    <row r="142" spans="2:14" s="108" customFormat="1" ht="13.5">
      <c r="B142" s="133"/>
      <c r="E142" s="261"/>
      <c r="F142" s="261"/>
      <c r="G142" s="261"/>
      <c r="I142" s="116"/>
      <c r="J142" s="116"/>
      <c r="K142" s="115"/>
      <c r="L142" s="115"/>
      <c r="M142" s="115"/>
      <c r="N142" s="115"/>
    </row>
    <row r="143" spans="1:10" ht="30" customHeight="1">
      <c r="A143" s="222" t="str">
        <f>ORÇAMENTO!B21</f>
        <v>SINAPI</v>
      </c>
      <c r="B143" s="130">
        <f>ORÇAMENTO!C21</f>
        <v>93358</v>
      </c>
      <c r="C143" s="228" t="str">
        <f>ORÇAMENTO!D21</f>
        <v>ESCAVAÇÃO MANUAL DE VALA COM PROFUNDIDADE MENOR OU IGUAL A 1,30 M. AF_02/2021</v>
      </c>
      <c r="D143" s="234" t="s">
        <v>113</v>
      </c>
      <c r="E143" s="235" t="s">
        <v>30</v>
      </c>
      <c r="F143" s="223" t="s">
        <v>110</v>
      </c>
      <c r="G143" s="231" t="str">
        <f>ORÇAMENTO!E21</f>
        <v>M3</v>
      </c>
      <c r="H143" s="29">
        <f>ORÇAMENTO!G21</f>
        <v>74.21</v>
      </c>
      <c r="I143" s="29">
        <f>ORÇAMENTO!H21</f>
        <v>92.76</v>
      </c>
      <c r="J143" s="223" t="s">
        <v>110</v>
      </c>
    </row>
    <row r="144" spans="1:10" s="226" customFormat="1" ht="16.5" customHeight="1">
      <c r="A144" s="223" t="s">
        <v>111</v>
      </c>
      <c r="B144" s="224" t="s">
        <v>112</v>
      </c>
      <c r="C144" s="229" t="s">
        <v>42</v>
      </c>
      <c r="D144" s="232"/>
      <c r="E144" s="233"/>
      <c r="F144" s="225" t="s">
        <v>114</v>
      </c>
      <c r="G144" s="225" t="s">
        <v>11</v>
      </c>
      <c r="J144" s="225" t="s">
        <v>114</v>
      </c>
    </row>
    <row r="145" spans="1:10" ht="12.75">
      <c r="A145" s="119" t="s">
        <v>106</v>
      </c>
      <c r="B145" s="134" t="s">
        <v>490</v>
      </c>
      <c r="C145" s="120" t="s">
        <v>115</v>
      </c>
      <c r="D145" s="121" t="s">
        <v>116</v>
      </c>
      <c r="E145" s="122">
        <v>3.956</v>
      </c>
      <c r="F145" s="123">
        <f>ROUND(J145*$K$8,2)</f>
        <v>18.76</v>
      </c>
      <c r="G145" s="124">
        <f>ROUND(E145*F145,2)</f>
        <v>74.21</v>
      </c>
      <c r="J145" s="123">
        <v>18.8</v>
      </c>
    </row>
    <row r="146" spans="1:7" ht="16.5" customHeight="1">
      <c r="A146" s="326" t="s">
        <v>474</v>
      </c>
      <c r="B146" s="327"/>
      <c r="C146" s="327"/>
      <c r="D146" s="327"/>
      <c r="E146" s="327"/>
      <c r="F146" s="328"/>
      <c r="G146" s="329">
        <v>0</v>
      </c>
    </row>
    <row r="147" spans="1:7" ht="16.5" customHeight="1">
      <c r="A147" s="326" t="s">
        <v>477</v>
      </c>
      <c r="B147" s="327"/>
      <c r="C147" s="327"/>
      <c r="D147" s="327"/>
      <c r="E147" s="327"/>
      <c r="F147" s="328"/>
      <c r="G147" s="329">
        <f>SUM(G145)</f>
        <v>74.21</v>
      </c>
    </row>
    <row r="148" spans="1:7" s="226" customFormat="1" ht="16.5" customHeight="1">
      <c r="A148" s="330" t="s">
        <v>475</v>
      </c>
      <c r="B148" s="331"/>
      <c r="C148" s="331"/>
      <c r="D148" s="331"/>
      <c r="E148" s="331"/>
      <c r="F148" s="332"/>
      <c r="G148" s="333">
        <f>SUM(G146:G147)</f>
        <v>74.21</v>
      </c>
    </row>
    <row r="149" spans="1:7" ht="16.5" customHeight="1">
      <c r="A149" s="326" t="s">
        <v>478</v>
      </c>
      <c r="B149" s="327"/>
      <c r="C149" s="327"/>
      <c r="D149" s="327"/>
      <c r="E149" s="327"/>
      <c r="F149" s="328"/>
      <c r="G149" s="329">
        <f>ROUND(G148*$H$7,2)</f>
        <v>18.55</v>
      </c>
    </row>
    <row r="150" spans="1:7" s="226" customFormat="1" ht="16.5" customHeight="1">
      <c r="A150" s="330" t="s">
        <v>476</v>
      </c>
      <c r="B150" s="331"/>
      <c r="C150" s="331"/>
      <c r="D150" s="331"/>
      <c r="E150" s="331"/>
      <c r="F150" s="332"/>
      <c r="G150" s="333">
        <f>SUM(G148:G149)</f>
        <v>92.75999999999999</v>
      </c>
    </row>
    <row r="151" spans="2:14" s="108" customFormat="1" ht="13.5">
      <c r="B151" s="133"/>
      <c r="E151" s="261"/>
      <c r="F151" s="261"/>
      <c r="G151" s="261"/>
      <c r="I151" s="116"/>
      <c r="J151" s="116"/>
      <c r="K151" s="115"/>
      <c r="L151" s="115"/>
      <c r="M151" s="115"/>
      <c r="N151" s="115"/>
    </row>
    <row r="152" spans="1:10" ht="34.5" customHeight="1">
      <c r="A152" s="222" t="str">
        <f>ORÇAMENTO!B22</f>
        <v>SINAPI</v>
      </c>
      <c r="B152" s="130">
        <f>ORÇAMENTO!C22</f>
        <v>93382</v>
      </c>
      <c r="C152" s="228" t="str">
        <f>ORÇAMENTO!D22</f>
        <v>REATERRO MANUAL DE VALAS COM COMPACTAÇÃO MECANIZADA. AF_04/2016</v>
      </c>
      <c r="D152" s="234" t="s">
        <v>113</v>
      </c>
      <c r="E152" s="235" t="s">
        <v>30</v>
      </c>
      <c r="F152" s="223" t="s">
        <v>110</v>
      </c>
      <c r="G152" s="231" t="str">
        <f>ORÇAMENTO!E22</f>
        <v>M3</v>
      </c>
      <c r="H152" s="29">
        <f>ORÇAMENTO!G22</f>
        <v>28.950000000000003</v>
      </c>
      <c r="I152" s="29">
        <f>ORÇAMENTO!H22</f>
        <v>36.19</v>
      </c>
      <c r="J152" s="223" t="s">
        <v>110</v>
      </c>
    </row>
    <row r="153" spans="1:10" s="226" customFormat="1" ht="16.5" customHeight="1">
      <c r="A153" s="223" t="s">
        <v>111</v>
      </c>
      <c r="B153" s="224" t="s">
        <v>112</v>
      </c>
      <c r="C153" s="229" t="s">
        <v>42</v>
      </c>
      <c r="D153" s="232"/>
      <c r="E153" s="233"/>
      <c r="F153" s="225" t="s">
        <v>114</v>
      </c>
      <c r="G153" s="225" t="s">
        <v>11</v>
      </c>
      <c r="J153" s="225" t="s">
        <v>114</v>
      </c>
    </row>
    <row r="154" spans="1:10" ht="12.75">
      <c r="A154" s="119" t="s">
        <v>106</v>
      </c>
      <c r="B154" s="134" t="s">
        <v>490</v>
      </c>
      <c r="C154" s="120" t="s">
        <v>115</v>
      </c>
      <c r="D154" s="121" t="s">
        <v>116</v>
      </c>
      <c r="E154" s="122">
        <v>0.65</v>
      </c>
      <c r="F154" s="123">
        <f>ROUND(J154*$K$8,2)</f>
        <v>18.76</v>
      </c>
      <c r="G154" s="124">
        <f>ROUND(E154*F154,2)</f>
        <v>12.19</v>
      </c>
      <c r="J154" s="123">
        <v>18.8</v>
      </c>
    </row>
    <row r="155" spans="1:10" ht="38.25">
      <c r="A155" s="119" t="s">
        <v>106</v>
      </c>
      <c r="B155" s="134" t="s">
        <v>608</v>
      </c>
      <c r="C155" s="120" t="s">
        <v>609</v>
      </c>
      <c r="D155" s="121" t="s">
        <v>503</v>
      </c>
      <c r="E155" s="122">
        <v>0.274</v>
      </c>
      <c r="F155" s="123">
        <f>ROUND(J155*$J$8,2)</f>
        <v>31.81</v>
      </c>
      <c r="G155" s="124">
        <f>ROUND(E155*F155,2)</f>
        <v>8.72</v>
      </c>
      <c r="J155" s="123">
        <v>31.97</v>
      </c>
    </row>
    <row r="156" spans="1:10" ht="38.25">
      <c r="A156" s="119" t="s">
        <v>106</v>
      </c>
      <c r="B156" s="134" t="s">
        <v>610</v>
      </c>
      <c r="C156" s="120" t="s">
        <v>611</v>
      </c>
      <c r="D156" s="121" t="s">
        <v>506</v>
      </c>
      <c r="E156" s="122">
        <v>0.254</v>
      </c>
      <c r="F156" s="123">
        <f>ROUND(J156*$J$8,2)</f>
        <v>24.02</v>
      </c>
      <c r="G156" s="124">
        <f>ROUND(E156*F156,2)</f>
        <v>6.1</v>
      </c>
      <c r="J156" s="123">
        <v>24.14</v>
      </c>
    </row>
    <row r="157" spans="1:10" ht="25.5">
      <c r="A157" s="119" t="s">
        <v>106</v>
      </c>
      <c r="B157" s="134" t="s">
        <v>612</v>
      </c>
      <c r="C157" s="120" t="s">
        <v>613</v>
      </c>
      <c r="D157" s="121" t="s">
        <v>216</v>
      </c>
      <c r="E157" s="122">
        <v>1</v>
      </c>
      <c r="F157" s="123">
        <f>ROUND(J157*$J$8,2)</f>
        <v>1.94</v>
      </c>
      <c r="G157" s="124">
        <f>ROUND(E157*F157,2)</f>
        <v>1.94</v>
      </c>
      <c r="J157" s="123">
        <v>1.95</v>
      </c>
    </row>
    <row r="158" spans="1:7" ht="16.5" customHeight="1">
      <c r="A158" s="326" t="s">
        <v>474</v>
      </c>
      <c r="B158" s="327"/>
      <c r="C158" s="327"/>
      <c r="D158" s="327"/>
      <c r="E158" s="327"/>
      <c r="F158" s="328"/>
      <c r="G158" s="329">
        <f>SUM(G155:G157)</f>
        <v>16.76</v>
      </c>
    </row>
    <row r="159" spans="1:7" ht="16.5" customHeight="1">
      <c r="A159" s="326" t="s">
        <v>477</v>
      </c>
      <c r="B159" s="327"/>
      <c r="C159" s="327"/>
      <c r="D159" s="327"/>
      <c r="E159" s="327"/>
      <c r="F159" s="328"/>
      <c r="G159" s="329">
        <f>SUM(G154)</f>
        <v>12.19</v>
      </c>
    </row>
    <row r="160" spans="1:7" s="226" customFormat="1" ht="16.5" customHeight="1">
      <c r="A160" s="330" t="s">
        <v>475</v>
      </c>
      <c r="B160" s="331"/>
      <c r="C160" s="331"/>
      <c r="D160" s="331"/>
      <c r="E160" s="331"/>
      <c r="F160" s="332"/>
      <c r="G160" s="333">
        <f>SUM(G158:G159)</f>
        <v>28.950000000000003</v>
      </c>
    </row>
    <row r="161" spans="1:7" ht="16.5" customHeight="1">
      <c r="A161" s="326" t="s">
        <v>478</v>
      </c>
      <c r="B161" s="327"/>
      <c r="C161" s="327"/>
      <c r="D161" s="327"/>
      <c r="E161" s="327"/>
      <c r="F161" s="328"/>
      <c r="G161" s="329">
        <f>ROUND(G160*$H$7,2)</f>
        <v>7.24</v>
      </c>
    </row>
    <row r="162" spans="1:7" s="226" customFormat="1" ht="16.5" customHeight="1">
      <c r="A162" s="330" t="s">
        <v>476</v>
      </c>
      <c r="B162" s="331"/>
      <c r="C162" s="331"/>
      <c r="D162" s="331"/>
      <c r="E162" s="331"/>
      <c r="F162" s="332"/>
      <c r="G162" s="333">
        <f>SUM(G160:G161)</f>
        <v>36.190000000000005</v>
      </c>
    </row>
    <row r="163" spans="2:14" s="108" customFormat="1" ht="13.5">
      <c r="B163" s="133"/>
      <c r="E163" s="261"/>
      <c r="F163" s="261"/>
      <c r="G163" s="261"/>
      <c r="I163" s="116"/>
      <c r="J163" s="116"/>
      <c r="K163" s="115"/>
      <c r="L163" s="115"/>
      <c r="M163" s="115"/>
      <c r="N163" s="115"/>
    </row>
    <row r="164" spans="1:10" ht="49.5" customHeight="1">
      <c r="A164" s="222" t="str">
        <f>ORÇAMENTO!B24</f>
        <v>SINAPI</v>
      </c>
      <c r="B164" s="130" t="str">
        <f>ORÇAMENTO!C24</f>
        <v>94968</v>
      </c>
      <c r="C164" s="228" t="str">
        <f>ORÇAMENTO!D24</f>
        <v>CONCRETO MAGRO PARA LASTRO, TRAÇO 1:4,5:4,5 (EM MASSA SECA DE CIMENTO/ AREIA MÉDIA/ BRITA 1) - PREPARO MECÂNICO COM BETONEIRA 600 L. AF_05/2021</v>
      </c>
      <c r="D164" s="234" t="s">
        <v>113</v>
      </c>
      <c r="E164" s="235" t="s">
        <v>30</v>
      </c>
      <c r="F164" s="223" t="s">
        <v>110</v>
      </c>
      <c r="G164" s="231" t="str">
        <f>ORÇAMENTO!E24</f>
        <v>M3</v>
      </c>
      <c r="H164" s="29">
        <f>ORÇAMENTO!G24</f>
        <v>376.81</v>
      </c>
      <c r="I164" s="29">
        <f>ORÇAMENTO!H24</f>
        <v>471.01</v>
      </c>
      <c r="J164" s="223" t="s">
        <v>110</v>
      </c>
    </row>
    <row r="165" spans="1:10" s="226" customFormat="1" ht="16.5" customHeight="1">
      <c r="A165" s="223" t="s">
        <v>111</v>
      </c>
      <c r="B165" s="224" t="s">
        <v>112</v>
      </c>
      <c r="C165" s="229" t="s">
        <v>42</v>
      </c>
      <c r="D165" s="232"/>
      <c r="E165" s="233"/>
      <c r="F165" s="225" t="s">
        <v>114</v>
      </c>
      <c r="G165" s="225" t="s">
        <v>11</v>
      </c>
      <c r="J165" s="225" t="s">
        <v>114</v>
      </c>
    </row>
    <row r="166" spans="1:10" ht="25.5">
      <c r="A166" s="119" t="s">
        <v>317</v>
      </c>
      <c r="B166" s="134" t="s">
        <v>614</v>
      </c>
      <c r="C166" s="120" t="s">
        <v>615</v>
      </c>
      <c r="D166" s="121" t="s">
        <v>616</v>
      </c>
      <c r="E166" s="122">
        <v>0.8325</v>
      </c>
      <c r="F166" s="123">
        <f aca="true" t="shared" si="7" ref="F166:F172">ROUND(J166*$J$8,2)</f>
        <v>69.65</v>
      </c>
      <c r="G166" s="124">
        <f aca="true" t="shared" si="8" ref="G166:G172">ROUND(E166*F166,2)</f>
        <v>57.98</v>
      </c>
      <c r="J166" s="123">
        <v>70</v>
      </c>
    </row>
    <row r="167" spans="1:10" ht="12.75">
      <c r="A167" s="119" t="s">
        <v>317</v>
      </c>
      <c r="B167" s="134" t="s">
        <v>617</v>
      </c>
      <c r="C167" s="120" t="s">
        <v>618</v>
      </c>
      <c r="D167" s="121" t="s">
        <v>437</v>
      </c>
      <c r="E167" s="122">
        <v>213.4531</v>
      </c>
      <c r="F167" s="123">
        <f t="shared" si="7"/>
        <v>0.9</v>
      </c>
      <c r="G167" s="124">
        <f t="shared" si="8"/>
        <v>192.11</v>
      </c>
      <c r="J167" s="123">
        <v>0.9</v>
      </c>
    </row>
    <row r="168" spans="1:10" ht="25.5">
      <c r="A168" s="119" t="s">
        <v>317</v>
      </c>
      <c r="B168" s="134" t="s">
        <v>619</v>
      </c>
      <c r="C168" s="120" t="s">
        <v>620</v>
      </c>
      <c r="D168" s="121" t="s">
        <v>616</v>
      </c>
      <c r="E168" s="122">
        <v>0.5821</v>
      </c>
      <c r="F168" s="123">
        <f t="shared" si="7"/>
        <v>98.97</v>
      </c>
      <c r="G168" s="124">
        <f t="shared" si="8"/>
        <v>57.61</v>
      </c>
      <c r="J168" s="123">
        <v>99.47</v>
      </c>
    </row>
    <row r="169" spans="1:10" ht="12.75">
      <c r="A169" s="119" t="s">
        <v>106</v>
      </c>
      <c r="B169" s="134" t="s">
        <v>490</v>
      </c>
      <c r="C169" s="120" t="s">
        <v>115</v>
      </c>
      <c r="D169" s="121" t="s">
        <v>116</v>
      </c>
      <c r="E169" s="122">
        <v>2.1058</v>
      </c>
      <c r="F169" s="123">
        <f>ROUND(J169*$K$8,2)</f>
        <v>18.76</v>
      </c>
      <c r="G169" s="124">
        <f t="shared" si="8"/>
        <v>39.5</v>
      </c>
      <c r="J169" s="123">
        <v>18.8</v>
      </c>
    </row>
    <row r="170" spans="1:10" ht="38.25">
      <c r="A170" s="119" t="s">
        <v>106</v>
      </c>
      <c r="B170" s="134" t="s">
        <v>621</v>
      </c>
      <c r="C170" s="120" t="s">
        <v>622</v>
      </c>
      <c r="D170" s="121" t="s">
        <v>116</v>
      </c>
      <c r="E170" s="122">
        <v>1.3315</v>
      </c>
      <c r="F170" s="123">
        <f>ROUND(J170*$K$8,2)</f>
        <v>18.85</v>
      </c>
      <c r="G170" s="124">
        <f t="shared" si="8"/>
        <v>25.1</v>
      </c>
      <c r="J170" s="123">
        <v>18.89</v>
      </c>
    </row>
    <row r="171" spans="1:10" ht="51">
      <c r="A171" s="119" t="s">
        <v>106</v>
      </c>
      <c r="B171" s="134" t="s">
        <v>623</v>
      </c>
      <c r="C171" s="120" t="s">
        <v>624</v>
      </c>
      <c r="D171" s="121" t="s">
        <v>503</v>
      </c>
      <c r="E171" s="122">
        <v>0.6853</v>
      </c>
      <c r="F171" s="123">
        <f t="shared" si="7"/>
        <v>5.24</v>
      </c>
      <c r="G171" s="124">
        <f t="shared" si="8"/>
        <v>3.59</v>
      </c>
      <c r="J171" s="123">
        <v>5.27</v>
      </c>
    </row>
    <row r="172" spans="1:10" ht="51">
      <c r="A172" s="119" t="s">
        <v>106</v>
      </c>
      <c r="B172" s="134" t="s">
        <v>625</v>
      </c>
      <c r="C172" s="120" t="s">
        <v>626</v>
      </c>
      <c r="D172" s="121" t="s">
        <v>506</v>
      </c>
      <c r="E172" s="122">
        <v>0.6462</v>
      </c>
      <c r="F172" s="123">
        <f t="shared" si="7"/>
        <v>1.43</v>
      </c>
      <c r="G172" s="124">
        <f t="shared" si="8"/>
        <v>0.92</v>
      </c>
      <c r="J172" s="123">
        <v>1.44</v>
      </c>
    </row>
    <row r="173" spans="1:7" ht="16.5" customHeight="1">
      <c r="A173" s="326" t="s">
        <v>474</v>
      </c>
      <c r="B173" s="327"/>
      <c r="C173" s="327"/>
      <c r="D173" s="327"/>
      <c r="E173" s="327"/>
      <c r="F173" s="328"/>
      <c r="G173" s="329">
        <f>SUM(G166:G168)</f>
        <v>307.7</v>
      </c>
    </row>
    <row r="174" spans="1:7" ht="16.5" customHeight="1">
      <c r="A174" s="326" t="s">
        <v>477</v>
      </c>
      <c r="B174" s="327"/>
      <c r="C174" s="327"/>
      <c r="D174" s="327"/>
      <c r="E174" s="327"/>
      <c r="F174" s="328"/>
      <c r="G174" s="329">
        <f>SUM(G169:G172)</f>
        <v>69.11</v>
      </c>
    </row>
    <row r="175" spans="1:7" s="226" customFormat="1" ht="16.5" customHeight="1">
      <c r="A175" s="330" t="s">
        <v>475</v>
      </c>
      <c r="B175" s="331"/>
      <c r="C175" s="331"/>
      <c r="D175" s="331"/>
      <c r="E175" s="331"/>
      <c r="F175" s="332"/>
      <c r="G175" s="333">
        <f>SUM(G173:G174)</f>
        <v>376.81</v>
      </c>
    </row>
    <row r="176" spans="1:7" ht="16.5" customHeight="1">
      <c r="A176" s="326" t="s">
        <v>478</v>
      </c>
      <c r="B176" s="327"/>
      <c r="C176" s="327"/>
      <c r="D176" s="327"/>
      <c r="E176" s="327"/>
      <c r="F176" s="328"/>
      <c r="G176" s="329">
        <f>ROUND(G175*$H$7,2)</f>
        <v>94.2</v>
      </c>
    </row>
    <row r="177" spans="1:7" s="226" customFormat="1" ht="16.5" customHeight="1">
      <c r="A177" s="330" t="s">
        <v>476</v>
      </c>
      <c r="B177" s="331"/>
      <c r="C177" s="331"/>
      <c r="D177" s="331"/>
      <c r="E177" s="331"/>
      <c r="F177" s="332"/>
      <c r="G177" s="333">
        <f>SUM(G175:G176)</f>
        <v>471.01</v>
      </c>
    </row>
    <row r="178" spans="2:14" s="108" customFormat="1" ht="13.5">
      <c r="B178" s="133"/>
      <c r="E178" s="261"/>
      <c r="F178" s="261"/>
      <c r="G178" s="261"/>
      <c r="I178" s="116"/>
      <c r="J178" s="116"/>
      <c r="K178" s="115"/>
      <c r="L178" s="115"/>
      <c r="M178" s="115"/>
      <c r="N178" s="115"/>
    </row>
    <row r="179" spans="1:10" ht="54.75" customHeight="1">
      <c r="A179" s="222" t="str">
        <f>ORÇAMENTO!B25</f>
        <v>SINAPI</v>
      </c>
      <c r="B179" s="130" t="str">
        <f>ORÇAMENTO!C25</f>
        <v>95957</v>
      </c>
      <c r="C179" s="228" t="str">
        <f>ORÇAMENTO!D25</f>
        <v>(COMPOSIÇÃO REPRESENTATIVA) EXECUÇÃO DE ESTRUTURAS DE CONCRETO ARMADO, PARA EDIFICAÇÃO INSTITUCIONAL TÉRREA, FCK = 25 MPA. AF_01/2017</v>
      </c>
      <c r="D179" s="234" t="s">
        <v>113</v>
      </c>
      <c r="E179" s="235" t="s">
        <v>30</v>
      </c>
      <c r="F179" s="223" t="s">
        <v>110</v>
      </c>
      <c r="G179" s="231" t="str">
        <f>ORÇAMENTO!E25</f>
        <v>M3</v>
      </c>
      <c r="H179" s="29">
        <f>ORÇAMENTO!G25</f>
        <v>3296.0599999999995</v>
      </c>
      <c r="I179" s="29">
        <f>ORÇAMENTO!H25</f>
        <v>4120.08</v>
      </c>
      <c r="J179" s="223" t="s">
        <v>110</v>
      </c>
    </row>
    <row r="180" spans="1:10" s="226" customFormat="1" ht="16.5" customHeight="1">
      <c r="A180" s="223" t="s">
        <v>111</v>
      </c>
      <c r="B180" s="224" t="s">
        <v>112</v>
      </c>
      <c r="C180" s="229" t="s">
        <v>42</v>
      </c>
      <c r="D180" s="232"/>
      <c r="E180" s="233"/>
      <c r="F180" s="225" t="s">
        <v>114</v>
      </c>
      <c r="G180" s="225" t="s">
        <v>11</v>
      </c>
      <c r="J180" s="225" t="s">
        <v>114</v>
      </c>
    </row>
    <row r="181" spans="1:10" ht="38.25">
      <c r="A181" s="119" t="s">
        <v>317</v>
      </c>
      <c r="B181" s="134" t="s">
        <v>627</v>
      </c>
      <c r="C181" s="120" t="s">
        <v>628</v>
      </c>
      <c r="D181" s="121" t="s">
        <v>616</v>
      </c>
      <c r="E181" s="122">
        <v>1.103</v>
      </c>
      <c r="F181" s="123">
        <f aca="true" t="shared" si="9" ref="F181:F204">ROUND(J181*$J$8,2)</f>
        <v>531.99</v>
      </c>
      <c r="G181" s="124">
        <f aca="true" t="shared" si="10" ref="G181:G204">ROUND(E181*F181,2)</f>
        <v>586.78</v>
      </c>
      <c r="J181" s="123">
        <v>534.66</v>
      </c>
    </row>
    <row r="182" spans="1:10" ht="51">
      <c r="A182" s="119" t="s">
        <v>106</v>
      </c>
      <c r="B182" s="134" t="s">
        <v>629</v>
      </c>
      <c r="C182" s="120" t="s">
        <v>630</v>
      </c>
      <c r="D182" s="121" t="s">
        <v>200</v>
      </c>
      <c r="E182" s="122">
        <v>1.93</v>
      </c>
      <c r="F182" s="123">
        <f t="shared" si="9"/>
        <v>124.55</v>
      </c>
      <c r="G182" s="124">
        <f t="shared" si="10"/>
        <v>240.38</v>
      </c>
      <c r="J182" s="123">
        <v>125.18</v>
      </c>
    </row>
    <row r="183" spans="1:10" ht="51">
      <c r="A183" s="119" t="s">
        <v>106</v>
      </c>
      <c r="B183" s="134" t="s">
        <v>631</v>
      </c>
      <c r="C183" s="120" t="s">
        <v>632</v>
      </c>
      <c r="D183" s="121" t="s">
        <v>200</v>
      </c>
      <c r="E183" s="122">
        <v>2.24</v>
      </c>
      <c r="F183" s="123">
        <f t="shared" si="9"/>
        <v>178.79</v>
      </c>
      <c r="G183" s="124">
        <f t="shared" si="10"/>
        <v>400.49</v>
      </c>
      <c r="J183" s="123">
        <v>179.69</v>
      </c>
    </row>
    <row r="184" spans="1:10" ht="38.25">
      <c r="A184" s="119" t="s">
        <v>106</v>
      </c>
      <c r="B184" s="134" t="s">
        <v>633</v>
      </c>
      <c r="C184" s="120" t="s">
        <v>634</v>
      </c>
      <c r="D184" s="121" t="s">
        <v>200</v>
      </c>
      <c r="E184" s="122">
        <v>4.97</v>
      </c>
      <c r="F184" s="123">
        <f t="shared" si="9"/>
        <v>53.76</v>
      </c>
      <c r="G184" s="124">
        <f t="shared" si="10"/>
        <v>267.19</v>
      </c>
      <c r="J184" s="123">
        <v>54.03</v>
      </c>
    </row>
    <row r="185" spans="1:10" ht="51">
      <c r="A185" s="119" t="s">
        <v>106</v>
      </c>
      <c r="B185" s="134" t="s">
        <v>635</v>
      </c>
      <c r="C185" s="120" t="s">
        <v>636</v>
      </c>
      <c r="D185" s="121" t="s">
        <v>637</v>
      </c>
      <c r="E185" s="122">
        <v>4.05</v>
      </c>
      <c r="F185" s="123">
        <f t="shared" si="9"/>
        <v>19</v>
      </c>
      <c r="G185" s="124">
        <f t="shared" si="10"/>
        <v>76.95</v>
      </c>
      <c r="J185" s="123">
        <v>19.1</v>
      </c>
    </row>
    <row r="186" spans="1:10" ht="51">
      <c r="A186" s="119" t="s">
        <v>106</v>
      </c>
      <c r="B186" s="134" t="s">
        <v>638</v>
      </c>
      <c r="C186" s="120" t="s">
        <v>639</v>
      </c>
      <c r="D186" s="121" t="s">
        <v>637</v>
      </c>
      <c r="E186" s="122">
        <v>2.3</v>
      </c>
      <c r="F186" s="123">
        <f t="shared" si="9"/>
        <v>17.84</v>
      </c>
      <c r="G186" s="124">
        <f t="shared" si="10"/>
        <v>41.03</v>
      </c>
      <c r="J186" s="123">
        <v>17.93</v>
      </c>
    </row>
    <row r="187" spans="1:10" ht="51">
      <c r="A187" s="119" t="s">
        <v>106</v>
      </c>
      <c r="B187" s="134" t="s">
        <v>640</v>
      </c>
      <c r="C187" s="120" t="s">
        <v>641</v>
      </c>
      <c r="D187" s="121" t="s">
        <v>637</v>
      </c>
      <c r="E187" s="122">
        <v>1.6</v>
      </c>
      <c r="F187" s="123">
        <f t="shared" si="9"/>
        <v>16.63</v>
      </c>
      <c r="G187" s="124">
        <f t="shared" si="10"/>
        <v>26.61</v>
      </c>
      <c r="J187" s="123">
        <v>16.71</v>
      </c>
    </row>
    <row r="188" spans="1:10" ht="51">
      <c r="A188" s="119" t="s">
        <v>106</v>
      </c>
      <c r="B188" s="134" t="s">
        <v>642</v>
      </c>
      <c r="C188" s="120" t="s">
        <v>643</v>
      </c>
      <c r="D188" s="121" t="s">
        <v>637</v>
      </c>
      <c r="E188" s="122">
        <v>12.73</v>
      </c>
      <c r="F188" s="123">
        <f t="shared" si="9"/>
        <v>14.8</v>
      </c>
      <c r="G188" s="124">
        <f t="shared" si="10"/>
        <v>188.4</v>
      </c>
      <c r="J188" s="123">
        <v>14.87</v>
      </c>
    </row>
    <row r="189" spans="1:10" ht="51">
      <c r="A189" s="119" t="s">
        <v>106</v>
      </c>
      <c r="B189" s="134" t="s">
        <v>644</v>
      </c>
      <c r="C189" s="120" t="s">
        <v>645</v>
      </c>
      <c r="D189" s="121" t="s">
        <v>637</v>
      </c>
      <c r="E189" s="122">
        <v>5.86</v>
      </c>
      <c r="F189" s="123">
        <f t="shared" si="9"/>
        <v>12.41</v>
      </c>
      <c r="G189" s="124">
        <f t="shared" si="10"/>
        <v>72.72</v>
      </c>
      <c r="J189" s="123">
        <v>12.47</v>
      </c>
    </row>
    <row r="190" spans="1:10" ht="51">
      <c r="A190" s="119" t="s">
        <v>106</v>
      </c>
      <c r="B190" s="134" t="s">
        <v>646</v>
      </c>
      <c r="C190" s="120" t="s">
        <v>647</v>
      </c>
      <c r="D190" s="121" t="s">
        <v>637</v>
      </c>
      <c r="E190" s="122">
        <v>8.38</v>
      </c>
      <c r="F190" s="123">
        <f t="shared" si="9"/>
        <v>11.7</v>
      </c>
      <c r="G190" s="124">
        <f t="shared" si="10"/>
        <v>98.05</v>
      </c>
      <c r="J190" s="123">
        <v>11.76</v>
      </c>
    </row>
    <row r="191" spans="1:10" ht="51">
      <c r="A191" s="119" t="s">
        <v>106</v>
      </c>
      <c r="B191" s="134" t="s">
        <v>648</v>
      </c>
      <c r="C191" s="120" t="s">
        <v>649</v>
      </c>
      <c r="D191" s="121" t="s">
        <v>637</v>
      </c>
      <c r="E191" s="122">
        <v>8.46</v>
      </c>
      <c r="F191" s="123">
        <f t="shared" si="9"/>
        <v>13.02</v>
      </c>
      <c r="G191" s="124">
        <f t="shared" si="10"/>
        <v>110.15</v>
      </c>
      <c r="J191" s="123">
        <v>13.09</v>
      </c>
    </row>
    <row r="192" spans="1:10" ht="51">
      <c r="A192" s="119" t="s">
        <v>106</v>
      </c>
      <c r="B192" s="134" t="s">
        <v>650</v>
      </c>
      <c r="C192" s="120" t="s">
        <v>651</v>
      </c>
      <c r="D192" s="121" t="s">
        <v>637</v>
      </c>
      <c r="E192" s="122">
        <v>1.75</v>
      </c>
      <c r="F192" s="123">
        <f t="shared" si="9"/>
        <v>12.65</v>
      </c>
      <c r="G192" s="124">
        <f t="shared" si="10"/>
        <v>22.14</v>
      </c>
      <c r="J192" s="123">
        <v>12.71</v>
      </c>
    </row>
    <row r="193" spans="1:10" ht="51">
      <c r="A193" s="119" t="s">
        <v>106</v>
      </c>
      <c r="B193" s="134" t="s">
        <v>652</v>
      </c>
      <c r="C193" s="120" t="s">
        <v>653</v>
      </c>
      <c r="D193" s="121" t="s">
        <v>637</v>
      </c>
      <c r="E193" s="122">
        <v>3.28</v>
      </c>
      <c r="F193" s="123">
        <f t="shared" si="9"/>
        <v>16.88</v>
      </c>
      <c r="G193" s="124">
        <f t="shared" si="10"/>
        <v>55.37</v>
      </c>
      <c r="J193" s="123">
        <v>16.96</v>
      </c>
    </row>
    <row r="194" spans="1:10" ht="51">
      <c r="A194" s="119" t="s">
        <v>106</v>
      </c>
      <c r="B194" s="134" t="s">
        <v>654</v>
      </c>
      <c r="C194" s="120" t="s">
        <v>655</v>
      </c>
      <c r="D194" s="121" t="s">
        <v>637</v>
      </c>
      <c r="E194" s="122">
        <v>14.57</v>
      </c>
      <c r="F194" s="123">
        <f t="shared" si="9"/>
        <v>16.19</v>
      </c>
      <c r="G194" s="124">
        <f t="shared" si="10"/>
        <v>235.89</v>
      </c>
      <c r="J194" s="123">
        <v>16.27</v>
      </c>
    </row>
    <row r="195" spans="1:10" ht="51">
      <c r="A195" s="119" t="s">
        <v>106</v>
      </c>
      <c r="B195" s="134" t="s">
        <v>656</v>
      </c>
      <c r="C195" s="120" t="s">
        <v>657</v>
      </c>
      <c r="D195" s="121" t="s">
        <v>637</v>
      </c>
      <c r="E195" s="122">
        <v>11.44</v>
      </c>
      <c r="F195" s="123">
        <f t="shared" si="9"/>
        <v>15.37</v>
      </c>
      <c r="G195" s="124">
        <f t="shared" si="10"/>
        <v>175.83</v>
      </c>
      <c r="J195" s="123">
        <v>15.45</v>
      </c>
    </row>
    <row r="196" spans="1:10" ht="51">
      <c r="A196" s="119" t="s">
        <v>106</v>
      </c>
      <c r="B196" s="134" t="s">
        <v>658</v>
      </c>
      <c r="C196" s="120" t="s">
        <v>659</v>
      </c>
      <c r="D196" s="121" t="s">
        <v>637</v>
      </c>
      <c r="E196" s="122">
        <v>9.97</v>
      </c>
      <c r="F196" s="123">
        <f t="shared" si="9"/>
        <v>13.79</v>
      </c>
      <c r="G196" s="124">
        <f t="shared" si="10"/>
        <v>137.49</v>
      </c>
      <c r="J196" s="123">
        <v>13.86</v>
      </c>
    </row>
    <row r="197" spans="1:10" ht="51">
      <c r="A197" s="119" t="s">
        <v>106</v>
      </c>
      <c r="B197" s="134" t="s">
        <v>660</v>
      </c>
      <c r="C197" s="120" t="s">
        <v>661</v>
      </c>
      <c r="D197" s="121" t="s">
        <v>637</v>
      </c>
      <c r="E197" s="122">
        <v>5.09</v>
      </c>
      <c r="F197" s="123">
        <f t="shared" si="9"/>
        <v>11.65</v>
      </c>
      <c r="G197" s="124">
        <f t="shared" si="10"/>
        <v>59.3</v>
      </c>
      <c r="J197" s="123">
        <v>11.71</v>
      </c>
    </row>
    <row r="198" spans="1:10" ht="38.25">
      <c r="A198" s="119" t="s">
        <v>106</v>
      </c>
      <c r="B198" s="134" t="s">
        <v>662</v>
      </c>
      <c r="C198" s="120" t="s">
        <v>663</v>
      </c>
      <c r="D198" s="121" t="s">
        <v>216</v>
      </c>
      <c r="E198" s="122">
        <v>1</v>
      </c>
      <c r="F198" s="123">
        <f t="shared" si="9"/>
        <v>31.79</v>
      </c>
      <c r="G198" s="124">
        <f t="shared" si="10"/>
        <v>31.79</v>
      </c>
      <c r="J198" s="123">
        <v>31.95</v>
      </c>
    </row>
    <row r="199" spans="1:10" ht="38.25">
      <c r="A199" s="119" t="s">
        <v>106</v>
      </c>
      <c r="B199" s="134" t="s">
        <v>664</v>
      </c>
      <c r="C199" s="120" t="s">
        <v>665</v>
      </c>
      <c r="D199" s="121" t="s">
        <v>200</v>
      </c>
      <c r="E199" s="122">
        <v>2.85</v>
      </c>
      <c r="F199" s="123">
        <f t="shared" si="9"/>
        <v>100.17</v>
      </c>
      <c r="G199" s="124">
        <f t="shared" si="10"/>
        <v>285.48</v>
      </c>
      <c r="J199" s="123">
        <v>100.67</v>
      </c>
    </row>
    <row r="200" spans="1:10" ht="38.25">
      <c r="A200" s="119" t="s">
        <v>106</v>
      </c>
      <c r="B200" s="134" t="s">
        <v>666</v>
      </c>
      <c r="C200" s="120" t="s">
        <v>667</v>
      </c>
      <c r="D200" s="121" t="s">
        <v>637</v>
      </c>
      <c r="E200" s="122">
        <v>1.07</v>
      </c>
      <c r="F200" s="123">
        <f t="shared" si="9"/>
        <v>18.95</v>
      </c>
      <c r="G200" s="124">
        <f t="shared" si="10"/>
        <v>20.28</v>
      </c>
      <c r="J200" s="123">
        <v>19.05</v>
      </c>
    </row>
    <row r="201" spans="1:10" ht="38.25">
      <c r="A201" s="119" t="s">
        <v>106</v>
      </c>
      <c r="B201" s="134" t="s">
        <v>668</v>
      </c>
      <c r="C201" s="120" t="s">
        <v>669</v>
      </c>
      <c r="D201" s="121" t="s">
        <v>637</v>
      </c>
      <c r="E201" s="122">
        <v>0.09</v>
      </c>
      <c r="F201" s="123">
        <f t="shared" si="9"/>
        <v>17.79</v>
      </c>
      <c r="G201" s="124">
        <f t="shared" si="10"/>
        <v>1.6</v>
      </c>
      <c r="J201" s="123">
        <v>17.88</v>
      </c>
    </row>
    <row r="202" spans="1:10" ht="38.25">
      <c r="A202" s="119" t="s">
        <v>106</v>
      </c>
      <c r="B202" s="134" t="s">
        <v>670</v>
      </c>
      <c r="C202" s="120" t="s">
        <v>671</v>
      </c>
      <c r="D202" s="121" t="s">
        <v>637</v>
      </c>
      <c r="E202" s="122">
        <v>2.85</v>
      </c>
      <c r="F202" s="123">
        <f t="shared" si="9"/>
        <v>16.64</v>
      </c>
      <c r="G202" s="124">
        <f t="shared" si="10"/>
        <v>47.42</v>
      </c>
      <c r="J202" s="123">
        <v>16.72</v>
      </c>
    </row>
    <row r="203" spans="1:10" ht="38.25">
      <c r="A203" s="119" t="s">
        <v>106</v>
      </c>
      <c r="B203" s="134" t="s">
        <v>672</v>
      </c>
      <c r="C203" s="120" t="s">
        <v>673</v>
      </c>
      <c r="D203" s="121" t="s">
        <v>637</v>
      </c>
      <c r="E203" s="122">
        <v>6.6</v>
      </c>
      <c r="F203" s="123">
        <f t="shared" si="9"/>
        <v>14.87</v>
      </c>
      <c r="G203" s="124">
        <f t="shared" si="10"/>
        <v>98.14</v>
      </c>
      <c r="J203" s="123">
        <v>14.94</v>
      </c>
    </row>
    <row r="204" spans="1:10" ht="38.25">
      <c r="A204" s="119" t="s">
        <v>106</v>
      </c>
      <c r="B204" s="134" t="s">
        <v>674</v>
      </c>
      <c r="C204" s="120" t="s">
        <v>675</v>
      </c>
      <c r="D204" s="121" t="s">
        <v>637</v>
      </c>
      <c r="E204" s="122">
        <v>1.32</v>
      </c>
      <c r="F204" s="123">
        <f t="shared" si="9"/>
        <v>12.56</v>
      </c>
      <c r="G204" s="124">
        <f t="shared" si="10"/>
        <v>16.58</v>
      </c>
      <c r="J204" s="123">
        <v>12.62</v>
      </c>
    </row>
    <row r="205" spans="1:7" ht="16.5" customHeight="1">
      <c r="A205" s="326" t="s">
        <v>474</v>
      </c>
      <c r="B205" s="327"/>
      <c r="C205" s="327"/>
      <c r="D205" s="327"/>
      <c r="E205" s="327"/>
      <c r="F205" s="328"/>
      <c r="G205" s="329">
        <f>SUM(G181:G193)</f>
        <v>2186.2599999999998</v>
      </c>
    </row>
    <row r="206" spans="1:7" ht="16.5" customHeight="1">
      <c r="A206" s="326" t="s">
        <v>477</v>
      </c>
      <c r="B206" s="327"/>
      <c r="C206" s="327"/>
      <c r="D206" s="327"/>
      <c r="E206" s="327"/>
      <c r="F206" s="328"/>
      <c r="G206" s="329">
        <f>SUM(G194:G204)</f>
        <v>1109.8</v>
      </c>
    </row>
    <row r="207" spans="1:7" s="226" customFormat="1" ht="16.5" customHeight="1">
      <c r="A207" s="330" t="s">
        <v>475</v>
      </c>
      <c r="B207" s="331"/>
      <c r="C207" s="331"/>
      <c r="D207" s="331"/>
      <c r="E207" s="331"/>
      <c r="F207" s="332"/>
      <c r="G207" s="333">
        <f>SUM(G205:G206)</f>
        <v>3296.0599999999995</v>
      </c>
    </row>
    <row r="208" spans="1:7" ht="16.5" customHeight="1">
      <c r="A208" s="326" t="s">
        <v>478</v>
      </c>
      <c r="B208" s="327"/>
      <c r="C208" s="327"/>
      <c r="D208" s="327"/>
      <c r="E208" s="327"/>
      <c r="F208" s="328"/>
      <c r="G208" s="329">
        <f>ROUND(G207*$H$7,2)</f>
        <v>824.02</v>
      </c>
    </row>
    <row r="209" spans="1:7" s="226" customFormat="1" ht="16.5" customHeight="1">
      <c r="A209" s="330" t="s">
        <v>476</v>
      </c>
      <c r="B209" s="331"/>
      <c r="C209" s="331"/>
      <c r="D209" s="331"/>
      <c r="E209" s="331"/>
      <c r="F209" s="332"/>
      <c r="G209" s="333">
        <f>SUM(G207:G208)</f>
        <v>4120.08</v>
      </c>
    </row>
    <row r="210" spans="2:14" s="108" customFormat="1" ht="13.5">
      <c r="B210" s="133"/>
      <c r="E210" s="261"/>
      <c r="F210" s="261"/>
      <c r="G210" s="261"/>
      <c r="I210" s="116"/>
      <c r="J210" s="116"/>
      <c r="K210" s="115"/>
      <c r="L210" s="115"/>
      <c r="M210" s="115"/>
      <c r="N210" s="115"/>
    </row>
    <row r="211" spans="1:10" ht="57.75" customHeight="1">
      <c r="A211" s="222" t="str">
        <f>ORÇAMENTO!B28</f>
        <v>SINAPI</v>
      </c>
      <c r="B211" s="130" t="str">
        <f>ORÇAMENTO!C28</f>
        <v>95957</v>
      </c>
      <c r="C211" s="228" t="str">
        <f>ORÇAMENTO!D28</f>
        <v>(COMPOSIÇÃO REPRESENTATIVA) EXECUÇÃO DE ESTRUTURAS DE CONCRETO ARMADO, PARA EDIFICAÇÃO INSTITUCIONAL TÉRREA, FCK = 25 MPA. AF_01/2017</v>
      </c>
      <c r="D211" s="234" t="s">
        <v>113</v>
      </c>
      <c r="E211" s="235" t="s">
        <v>30</v>
      </c>
      <c r="F211" s="223" t="s">
        <v>110</v>
      </c>
      <c r="G211" s="231" t="str">
        <f>ORÇAMENTO!E28</f>
        <v>M3</v>
      </c>
      <c r="H211" s="29">
        <f>ORÇAMENTO!G28</f>
        <v>3296.0599999999995</v>
      </c>
      <c r="I211" s="29">
        <f>ORÇAMENTO!H28</f>
        <v>4120.08</v>
      </c>
      <c r="J211" s="223" t="s">
        <v>110</v>
      </c>
    </row>
    <row r="212" spans="1:10" s="226" customFormat="1" ht="16.5" customHeight="1">
      <c r="A212" s="223" t="s">
        <v>111</v>
      </c>
      <c r="B212" s="224" t="s">
        <v>112</v>
      </c>
      <c r="C212" s="229" t="s">
        <v>42</v>
      </c>
      <c r="D212" s="232"/>
      <c r="E212" s="233"/>
      <c r="F212" s="225" t="s">
        <v>114</v>
      </c>
      <c r="G212" s="225" t="s">
        <v>11</v>
      </c>
      <c r="J212" s="225" t="s">
        <v>114</v>
      </c>
    </row>
    <row r="213" spans="1:10" ht="38.25">
      <c r="A213" s="119" t="s">
        <v>317</v>
      </c>
      <c r="B213" s="134" t="s">
        <v>627</v>
      </c>
      <c r="C213" s="120" t="s">
        <v>628</v>
      </c>
      <c r="D213" s="121" t="s">
        <v>616</v>
      </c>
      <c r="E213" s="122">
        <v>1.103</v>
      </c>
      <c r="F213" s="123">
        <f aca="true" t="shared" si="11" ref="F213:F236">ROUND(J213*$J$8,2)</f>
        <v>531.99</v>
      </c>
      <c r="G213" s="124">
        <f aca="true" t="shared" si="12" ref="G213:G236">ROUND(E213*F213,2)</f>
        <v>586.78</v>
      </c>
      <c r="J213" s="123">
        <v>534.66</v>
      </c>
    </row>
    <row r="214" spans="1:10" ht="51">
      <c r="A214" s="119" t="s">
        <v>106</v>
      </c>
      <c r="B214" s="134" t="s">
        <v>629</v>
      </c>
      <c r="C214" s="120" t="s">
        <v>630</v>
      </c>
      <c r="D214" s="121" t="s">
        <v>200</v>
      </c>
      <c r="E214" s="122">
        <v>1.93</v>
      </c>
      <c r="F214" s="123">
        <f t="shared" si="11"/>
        <v>124.55</v>
      </c>
      <c r="G214" s="124">
        <f t="shared" si="12"/>
        <v>240.38</v>
      </c>
      <c r="J214" s="123">
        <v>125.18</v>
      </c>
    </row>
    <row r="215" spans="1:10" ht="51">
      <c r="A215" s="119" t="s">
        <v>106</v>
      </c>
      <c r="B215" s="134" t="s">
        <v>631</v>
      </c>
      <c r="C215" s="120" t="s">
        <v>632</v>
      </c>
      <c r="D215" s="121" t="s">
        <v>200</v>
      </c>
      <c r="E215" s="122">
        <v>2.24</v>
      </c>
      <c r="F215" s="123">
        <f t="shared" si="11"/>
        <v>178.79</v>
      </c>
      <c r="G215" s="124">
        <f t="shared" si="12"/>
        <v>400.49</v>
      </c>
      <c r="J215" s="123">
        <v>179.69</v>
      </c>
    </row>
    <row r="216" spans="1:10" ht="38.25">
      <c r="A216" s="119" t="s">
        <v>106</v>
      </c>
      <c r="B216" s="134" t="s">
        <v>633</v>
      </c>
      <c r="C216" s="120" t="s">
        <v>634</v>
      </c>
      <c r="D216" s="121" t="s">
        <v>200</v>
      </c>
      <c r="E216" s="122">
        <v>4.97</v>
      </c>
      <c r="F216" s="123">
        <f t="shared" si="11"/>
        <v>53.76</v>
      </c>
      <c r="G216" s="124">
        <f t="shared" si="12"/>
        <v>267.19</v>
      </c>
      <c r="J216" s="123">
        <v>54.03</v>
      </c>
    </row>
    <row r="217" spans="1:10" ht="51">
      <c r="A217" s="119" t="s">
        <v>106</v>
      </c>
      <c r="B217" s="134" t="s">
        <v>635</v>
      </c>
      <c r="C217" s="120" t="s">
        <v>636</v>
      </c>
      <c r="D217" s="121" t="s">
        <v>637</v>
      </c>
      <c r="E217" s="122">
        <v>4.05</v>
      </c>
      <c r="F217" s="123">
        <f t="shared" si="11"/>
        <v>19</v>
      </c>
      <c r="G217" s="124">
        <f t="shared" si="12"/>
        <v>76.95</v>
      </c>
      <c r="J217" s="123">
        <v>19.1</v>
      </c>
    </row>
    <row r="218" spans="1:10" ht="51">
      <c r="A218" s="119" t="s">
        <v>106</v>
      </c>
      <c r="B218" s="134" t="s">
        <v>638</v>
      </c>
      <c r="C218" s="120" t="s">
        <v>639</v>
      </c>
      <c r="D218" s="121" t="s">
        <v>637</v>
      </c>
      <c r="E218" s="122">
        <v>2.3</v>
      </c>
      <c r="F218" s="123">
        <f t="shared" si="11"/>
        <v>17.84</v>
      </c>
      <c r="G218" s="124">
        <f t="shared" si="12"/>
        <v>41.03</v>
      </c>
      <c r="J218" s="123">
        <v>17.93</v>
      </c>
    </row>
    <row r="219" spans="1:10" ht="51">
      <c r="A219" s="119" t="s">
        <v>106</v>
      </c>
      <c r="B219" s="134" t="s">
        <v>640</v>
      </c>
      <c r="C219" s="120" t="s">
        <v>641</v>
      </c>
      <c r="D219" s="121" t="s">
        <v>637</v>
      </c>
      <c r="E219" s="122">
        <v>1.6</v>
      </c>
      <c r="F219" s="123">
        <f t="shared" si="11"/>
        <v>16.63</v>
      </c>
      <c r="G219" s="124">
        <f t="shared" si="12"/>
        <v>26.61</v>
      </c>
      <c r="J219" s="123">
        <v>16.71</v>
      </c>
    </row>
    <row r="220" spans="1:10" ht="51">
      <c r="A220" s="119" t="s">
        <v>106</v>
      </c>
      <c r="B220" s="134" t="s">
        <v>642</v>
      </c>
      <c r="C220" s="120" t="s">
        <v>643</v>
      </c>
      <c r="D220" s="121" t="s">
        <v>637</v>
      </c>
      <c r="E220" s="122">
        <v>12.73</v>
      </c>
      <c r="F220" s="123">
        <f t="shared" si="11"/>
        <v>14.8</v>
      </c>
      <c r="G220" s="124">
        <f t="shared" si="12"/>
        <v>188.4</v>
      </c>
      <c r="J220" s="123">
        <v>14.87</v>
      </c>
    </row>
    <row r="221" spans="1:10" ht="51">
      <c r="A221" s="119" t="s">
        <v>106</v>
      </c>
      <c r="B221" s="134" t="s">
        <v>644</v>
      </c>
      <c r="C221" s="120" t="s">
        <v>645</v>
      </c>
      <c r="D221" s="121" t="s">
        <v>637</v>
      </c>
      <c r="E221" s="122">
        <v>5.86</v>
      </c>
      <c r="F221" s="123">
        <f t="shared" si="11"/>
        <v>12.41</v>
      </c>
      <c r="G221" s="124">
        <f t="shared" si="12"/>
        <v>72.72</v>
      </c>
      <c r="J221" s="123">
        <v>12.47</v>
      </c>
    </row>
    <row r="222" spans="1:10" ht="51">
      <c r="A222" s="119" t="s">
        <v>106</v>
      </c>
      <c r="B222" s="134" t="s">
        <v>646</v>
      </c>
      <c r="C222" s="120" t="s">
        <v>647</v>
      </c>
      <c r="D222" s="121" t="s">
        <v>637</v>
      </c>
      <c r="E222" s="122">
        <v>8.38</v>
      </c>
      <c r="F222" s="123">
        <f t="shared" si="11"/>
        <v>11.7</v>
      </c>
      <c r="G222" s="124">
        <f t="shared" si="12"/>
        <v>98.05</v>
      </c>
      <c r="J222" s="123">
        <v>11.76</v>
      </c>
    </row>
    <row r="223" spans="1:10" ht="51">
      <c r="A223" s="119" t="s">
        <v>106</v>
      </c>
      <c r="B223" s="134" t="s">
        <v>648</v>
      </c>
      <c r="C223" s="120" t="s">
        <v>649</v>
      </c>
      <c r="D223" s="121" t="s">
        <v>637</v>
      </c>
      <c r="E223" s="122">
        <v>8.46</v>
      </c>
      <c r="F223" s="123">
        <f t="shared" si="11"/>
        <v>13.02</v>
      </c>
      <c r="G223" s="124">
        <f t="shared" si="12"/>
        <v>110.15</v>
      </c>
      <c r="J223" s="123">
        <v>13.09</v>
      </c>
    </row>
    <row r="224" spans="1:10" ht="51">
      <c r="A224" s="119" t="s">
        <v>106</v>
      </c>
      <c r="B224" s="134" t="s">
        <v>650</v>
      </c>
      <c r="C224" s="120" t="s">
        <v>651</v>
      </c>
      <c r="D224" s="121" t="s">
        <v>637</v>
      </c>
      <c r="E224" s="122">
        <v>1.75</v>
      </c>
      <c r="F224" s="123">
        <f t="shared" si="11"/>
        <v>12.65</v>
      </c>
      <c r="G224" s="124">
        <f t="shared" si="12"/>
        <v>22.14</v>
      </c>
      <c r="J224" s="123">
        <v>12.71</v>
      </c>
    </row>
    <row r="225" spans="1:10" ht="51">
      <c r="A225" s="119" t="s">
        <v>106</v>
      </c>
      <c r="B225" s="134" t="s">
        <v>652</v>
      </c>
      <c r="C225" s="120" t="s">
        <v>653</v>
      </c>
      <c r="D225" s="121" t="s">
        <v>637</v>
      </c>
      <c r="E225" s="122">
        <v>3.28</v>
      </c>
      <c r="F225" s="123">
        <f t="shared" si="11"/>
        <v>16.88</v>
      </c>
      <c r="G225" s="124">
        <f t="shared" si="12"/>
        <v>55.37</v>
      </c>
      <c r="J225" s="123">
        <v>16.96</v>
      </c>
    </row>
    <row r="226" spans="1:10" ht="51">
      <c r="A226" s="119" t="s">
        <v>106</v>
      </c>
      <c r="B226" s="134" t="s">
        <v>654</v>
      </c>
      <c r="C226" s="120" t="s">
        <v>655</v>
      </c>
      <c r="D226" s="121" t="s">
        <v>637</v>
      </c>
      <c r="E226" s="122">
        <v>14.57</v>
      </c>
      <c r="F226" s="123">
        <f t="shared" si="11"/>
        <v>16.19</v>
      </c>
      <c r="G226" s="124">
        <f t="shared" si="12"/>
        <v>235.89</v>
      </c>
      <c r="J226" s="123">
        <v>16.27</v>
      </c>
    </row>
    <row r="227" spans="1:10" ht="51">
      <c r="A227" s="119" t="s">
        <v>106</v>
      </c>
      <c r="B227" s="134" t="s">
        <v>656</v>
      </c>
      <c r="C227" s="120" t="s">
        <v>657</v>
      </c>
      <c r="D227" s="121" t="s">
        <v>637</v>
      </c>
      <c r="E227" s="122">
        <v>11.44</v>
      </c>
      <c r="F227" s="123">
        <f t="shared" si="11"/>
        <v>15.37</v>
      </c>
      <c r="G227" s="124">
        <f t="shared" si="12"/>
        <v>175.83</v>
      </c>
      <c r="J227" s="123">
        <v>15.45</v>
      </c>
    </row>
    <row r="228" spans="1:10" ht="51">
      <c r="A228" s="119" t="s">
        <v>106</v>
      </c>
      <c r="B228" s="134" t="s">
        <v>658</v>
      </c>
      <c r="C228" s="120" t="s">
        <v>659</v>
      </c>
      <c r="D228" s="121" t="s">
        <v>637</v>
      </c>
      <c r="E228" s="122">
        <v>9.97</v>
      </c>
      <c r="F228" s="123">
        <f t="shared" si="11"/>
        <v>13.79</v>
      </c>
      <c r="G228" s="124">
        <f t="shared" si="12"/>
        <v>137.49</v>
      </c>
      <c r="J228" s="123">
        <v>13.86</v>
      </c>
    </row>
    <row r="229" spans="1:10" ht="51">
      <c r="A229" s="119" t="s">
        <v>106</v>
      </c>
      <c r="B229" s="134" t="s">
        <v>660</v>
      </c>
      <c r="C229" s="120" t="s">
        <v>661</v>
      </c>
      <c r="D229" s="121" t="s">
        <v>637</v>
      </c>
      <c r="E229" s="122">
        <v>5.09</v>
      </c>
      <c r="F229" s="123">
        <f t="shared" si="11"/>
        <v>11.65</v>
      </c>
      <c r="G229" s="124">
        <f t="shared" si="12"/>
        <v>59.3</v>
      </c>
      <c r="J229" s="123">
        <v>11.71</v>
      </c>
    </row>
    <row r="230" spans="1:10" ht="38.25">
      <c r="A230" s="119" t="s">
        <v>106</v>
      </c>
      <c r="B230" s="134" t="s">
        <v>662</v>
      </c>
      <c r="C230" s="120" t="s">
        <v>663</v>
      </c>
      <c r="D230" s="121" t="s">
        <v>216</v>
      </c>
      <c r="E230" s="122">
        <v>1</v>
      </c>
      <c r="F230" s="123">
        <f t="shared" si="11"/>
        <v>31.79</v>
      </c>
      <c r="G230" s="124">
        <f t="shared" si="12"/>
        <v>31.79</v>
      </c>
      <c r="J230" s="123">
        <v>31.95</v>
      </c>
    </row>
    <row r="231" spans="1:10" ht="38.25">
      <c r="A231" s="119" t="s">
        <v>106</v>
      </c>
      <c r="B231" s="134" t="s">
        <v>664</v>
      </c>
      <c r="C231" s="120" t="s">
        <v>665</v>
      </c>
      <c r="D231" s="121" t="s">
        <v>200</v>
      </c>
      <c r="E231" s="122">
        <v>2.85</v>
      </c>
      <c r="F231" s="123">
        <f t="shared" si="11"/>
        <v>100.17</v>
      </c>
      <c r="G231" s="124">
        <f t="shared" si="12"/>
        <v>285.48</v>
      </c>
      <c r="J231" s="123">
        <v>100.67</v>
      </c>
    </row>
    <row r="232" spans="1:10" ht="38.25">
      <c r="A232" s="119" t="s">
        <v>106</v>
      </c>
      <c r="B232" s="134" t="s">
        <v>666</v>
      </c>
      <c r="C232" s="120" t="s">
        <v>667</v>
      </c>
      <c r="D232" s="121" t="s">
        <v>637</v>
      </c>
      <c r="E232" s="122">
        <v>1.07</v>
      </c>
      <c r="F232" s="123">
        <f t="shared" si="11"/>
        <v>18.95</v>
      </c>
      <c r="G232" s="124">
        <f t="shared" si="12"/>
        <v>20.28</v>
      </c>
      <c r="J232" s="123">
        <v>19.05</v>
      </c>
    </row>
    <row r="233" spans="1:10" ht="38.25">
      <c r="A233" s="119" t="s">
        <v>106</v>
      </c>
      <c r="B233" s="134" t="s">
        <v>668</v>
      </c>
      <c r="C233" s="120" t="s">
        <v>669</v>
      </c>
      <c r="D233" s="121" t="s">
        <v>637</v>
      </c>
      <c r="E233" s="122">
        <v>0.09</v>
      </c>
      <c r="F233" s="123">
        <f t="shared" si="11"/>
        <v>17.79</v>
      </c>
      <c r="G233" s="124">
        <f t="shared" si="12"/>
        <v>1.6</v>
      </c>
      <c r="J233" s="123">
        <v>17.88</v>
      </c>
    </row>
    <row r="234" spans="1:10" ht="38.25">
      <c r="A234" s="119" t="s">
        <v>106</v>
      </c>
      <c r="B234" s="134" t="s">
        <v>670</v>
      </c>
      <c r="C234" s="120" t="s">
        <v>671</v>
      </c>
      <c r="D234" s="121" t="s">
        <v>637</v>
      </c>
      <c r="E234" s="122">
        <v>2.85</v>
      </c>
      <c r="F234" s="123">
        <f t="shared" si="11"/>
        <v>16.64</v>
      </c>
      <c r="G234" s="124">
        <f t="shared" si="12"/>
        <v>47.42</v>
      </c>
      <c r="J234" s="123">
        <v>16.72</v>
      </c>
    </row>
    <row r="235" spans="1:10" ht="38.25">
      <c r="A235" s="119" t="s">
        <v>106</v>
      </c>
      <c r="B235" s="134" t="s">
        <v>672</v>
      </c>
      <c r="C235" s="120" t="s">
        <v>673</v>
      </c>
      <c r="D235" s="121" t="s">
        <v>637</v>
      </c>
      <c r="E235" s="122">
        <v>6.6</v>
      </c>
      <c r="F235" s="123">
        <f t="shared" si="11"/>
        <v>14.87</v>
      </c>
      <c r="G235" s="124">
        <f t="shared" si="12"/>
        <v>98.14</v>
      </c>
      <c r="J235" s="123">
        <v>14.94</v>
      </c>
    </row>
    <row r="236" spans="1:10" ht="38.25">
      <c r="A236" s="119" t="s">
        <v>106</v>
      </c>
      <c r="B236" s="134" t="s">
        <v>674</v>
      </c>
      <c r="C236" s="120" t="s">
        <v>675</v>
      </c>
      <c r="D236" s="121" t="s">
        <v>637</v>
      </c>
      <c r="E236" s="122">
        <v>1.32</v>
      </c>
      <c r="F236" s="123">
        <f t="shared" si="11"/>
        <v>12.56</v>
      </c>
      <c r="G236" s="124">
        <f t="shared" si="12"/>
        <v>16.58</v>
      </c>
      <c r="J236" s="123">
        <v>12.62</v>
      </c>
    </row>
    <row r="237" spans="1:7" ht="16.5" customHeight="1">
      <c r="A237" s="326" t="s">
        <v>474</v>
      </c>
      <c r="B237" s="327"/>
      <c r="C237" s="327"/>
      <c r="D237" s="327"/>
      <c r="E237" s="327"/>
      <c r="F237" s="328"/>
      <c r="G237" s="329">
        <f>SUM(G213:G225)</f>
        <v>2186.2599999999998</v>
      </c>
    </row>
    <row r="238" spans="1:7" ht="16.5" customHeight="1">
      <c r="A238" s="326" t="s">
        <v>477</v>
      </c>
      <c r="B238" s="327"/>
      <c r="C238" s="327"/>
      <c r="D238" s="327"/>
      <c r="E238" s="327"/>
      <c r="F238" s="328"/>
      <c r="G238" s="329">
        <f>SUM(G226:G236)</f>
        <v>1109.8</v>
      </c>
    </row>
    <row r="239" spans="1:7" s="226" customFormat="1" ht="16.5" customHeight="1">
      <c r="A239" s="330" t="s">
        <v>475</v>
      </c>
      <c r="B239" s="331"/>
      <c r="C239" s="331"/>
      <c r="D239" s="331"/>
      <c r="E239" s="331"/>
      <c r="F239" s="332"/>
      <c r="G239" s="333">
        <f>SUM(G237:G238)</f>
        <v>3296.0599999999995</v>
      </c>
    </row>
    <row r="240" spans="1:7" ht="16.5" customHeight="1">
      <c r="A240" s="326" t="s">
        <v>478</v>
      </c>
      <c r="B240" s="327"/>
      <c r="C240" s="327"/>
      <c r="D240" s="327"/>
      <c r="E240" s="327"/>
      <c r="F240" s="328"/>
      <c r="G240" s="329">
        <f>ROUND(G239*$H$7,2)</f>
        <v>824.02</v>
      </c>
    </row>
    <row r="241" spans="1:7" s="226" customFormat="1" ht="16.5" customHeight="1">
      <c r="A241" s="330" t="s">
        <v>476</v>
      </c>
      <c r="B241" s="331"/>
      <c r="C241" s="331"/>
      <c r="D241" s="331"/>
      <c r="E241" s="331"/>
      <c r="F241" s="332"/>
      <c r="G241" s="333">
        <f>SUM(G239:G240)</f>
        <v>4120.08</v>
      </c>
    </row>
    <row r="242" spans="2:14" s="108" customFormat="1" ht="13.5">
      <c r="B242" s="133"/>
      <c r="E242" s="261"/>
      <c r="F242" s="261"/>
      <c r="G242" s="261"/>
      <c r="I242" s="116"/>
      <c r="J242" s="116"/>
      <c r="K242" s="115"/>
      <c r="L242" s="115"/>
      <c r="M242" s="115"/>
      <c r="N242" s="115"/>
    </row>
    <row r="243" spans="1:10" ht="57.75" customHeight="1">
      <c r="A243" s="222" t="str">
        <f>ORÇAMENTO!B30</f>
        <v>SINAPI</v>
      </c>
      <c r="B243" s="130" t="str">
        <f>ORÇAMENTO!C30</f>
        <v>95957</v>
      </c>
      <c r="C243" s="228" t="str">
        <f>ORÇAMENTO!D30</f>
        <v>(COMPOSIÇÃO REPRESENTATIVA) EXECUÇÃO DE ESTRUTURAS DE CONCRETO ARMADO, PARA EDIFICAÇÃO INSTITUCIONAL TÉRREA, FCK = 25 MPA. AF_01/2017</v>
      </c>
      <c r="D243" s="234" t="s">
        <v>113</v>
      </c>
      <c r="E243" s="235" t="s">
        <v>30</v>
      </c>
      <c r="F243" s="223" t="s">
        <v>110</v>
      </c>
      <c r="G243" s="231" t="str">
        <f>ORÇAMENTO!E30</f>
        <v>M3</v>
      </c>
      <c r="H243" s="29">
        <f>ORÇAMENTO!G30</f>
        <v>3296.0599999999995</v>
      </c>
      <c r="I243" s="29">
        <f>ORÇAMENTO!H30</f>
        <v>4120.08</v>
      </c>
      <c r="J243" s="223" t="s">
        <v>110</v>
      </c>
    </row>
    <row r="244" spans="1:10" s="226" customFormat="1" ht="16.5" customHeight="1">
      <c r="A244" s="223" t="s">
        <v>111</v>
      </c>
      <c r="B244" s="224" t="s">
        <v>112</v>
      </c>
      <c r="C244" s="229" t="s">
        <v>42</v>
      </c>
      <c r="D244" s="232"/>
      <c r="E244" s="233"/>
      <c r="F244" s="225" t="s">
        <v>114</v>
      </c>
      <c r="G244" s="225" t="s">
        <v>11</v>
      </c>
      <c r="J244" s="225" t="s">
        <v>114</v>
      </c>
    </row>
    <row r="245" spans="1:10" ht="38.25">
      <c r="A245" s="119" t="s">
        <v>317</v>
      </c>
      <c r="B245" s="134" t="s">
        <v>627</v>
      </c>
      <c r="C245" s="120" t="s">
        <v>628</v>
      </c>
      <c r="D245" s="121" t="s">
        <v>616</v>
      </c>
      <c r="E245" s="122">
        <v>1.103</v>
      </c>
      <c r="F245" s="123">
        <f aca="true" t="shared" si="13" ref="F245:F268">ROUND(J245*$J$8,2)</f>
        <v>531.99</v>
      </c>
      <c r="G245" s="124">
        <f aca="true" t="shared" si="14" ref="G245:G268">ROUND(E245*F245,2)</f>
        <v>586.78</v>
      </c>
      <c r="J245" s="123">
        <v>534.66</v>
      </c>
    </row>
    <row r="246" spans="1:10" ht="51">
      <c r="A246" s="119" t="s">
        <v>106</v>
      </c>
      <c r="B246" s="134" t="s">
        <v>629</v>
      </c>
      <c r="C246" s="120" t="s">
        <v>630</v>
      </c>
      <c r="D246" s="121" t="s">
        <v>200</v>
      </c>
      <c r="E246" s="122">
        <v>1.93</v>
      </c>
      <c r="F246" s="123">
        <f t="shared" si="13"/>
        <v>124.55</v>
      </c>
      <c r="G246" s="124">
        <f t="shared" si="14"/>
        <v>240.38</v>
      </c>
      <c r="J246" s="123">
        <v>125.18</v>
      </c>
    </row>
    <row r="247" spans="1:10" ht="51">
      <c r="A247" s="119" t="s">
        <v>106</v>
      </c>
      <c r="B247" s="134" t="s">
        <v>631</v>
      </c>
      <c r="C247" s="120" t="s">
        <v>632</v>
      </c>
      <c r="D247" s="121" t="s">
        <v>200</v>
      </c>
      <c r="E247" s="122">
        <v>2.24</v>
      </c>
      <c r="F247" s="123">
        <f t="shared" si="13"/>
        <v>178.79</v>
      </c>
      <c r="G247" s="124">
        <f t="shared" si="14"/>
        <v>400.49</v>
      </c>
      <c r="J247" s="123">
        <v>179.69</v>
      </c>
    </row>
    <row r="248" spans="1:10" ht="38.25">
      <c r="A248" s="119" t="s">
        <v>106</v>
      </c>
      <c r="B248" s="134" t="s">
        <v>633</v>
      </c>
      <c r="C248" s="120" t="s">
        <v>634</v>
      </c>
      <c r="D248" s="121" t="s">
        <v>200</v>
      </c>
      <c r="E248" s="122">
        <v>4.97</v>
      </c>
      <c r="F248" s="123">
        <f t="shared" si="13"/>
        <v>53.76</v>
      </c>
      <c r="G248" s="124">
        <f t="shared" si="14"/>
        <v>267.19</v>
      </c>
      <c r="J248" s="123">
        <v>54.03</v>
      </c>
    </row>
    <row r="249" spans="1:10" ht="51">
      <c r="A249" s="119" t="s">
        <v>106</v>
      </c>
      <c r="B249" s="134" t="s">
        <v>635</v>
      </c>
      <c r="C249" s="120" t="s">
        <v>636</v>
      </c>
      <c r="D249" s="121" t="s">
        <v>637</v>
      </c>
      <c r="E249" s="122">
        <v>4.05</v>
      </c>
      <c r="F249" s="123">
        <f t="shared" si="13"/>
        <v>19</v>
      </c>
      <c r="G249" s="124">
        <f t="shared" si="14"/>
        <v>76.95</v>
      </c>
      <c r="J249" s="123">
        <v>19.1</v>
      </c>
    </row>
    <row r="250" spans="1:10" ht="51">
      <c r="A250" s="119" t="s">
        <v>106</v>
      </c>
      <c r="B250" s="134" t="s">
        <v>638</v>
      </c>
      <c r="C250" s="120" t="s">
        <v>639</v>
      </c>
      <c r="D250" s="121" t="s">
        <v>637</v>
      </c>
      <c r="E250" s="122">
        <v>2.3</v>
      </c>
      <c r="F250" s="123">
        <f t="shared" si="13"/>
        <v>17.84</v>
      </c>
      <c r="G250" s="124">
        <f t="shared" si="14"/>
        <v>41.03</v>
      </c>
      <c r="J250" s="123">
        <v>17.93</v>
      </c>
    </row>
    <row r="251" spans="1:10" ht="51">
      <c r="A251" s="119" t="s">
        <v>106</v>
      </c>
      <c r="B251" s="134" t="s">
        <v>640</v>
      </c>
      <c r="C251" s="120" t="s">
        <v>641</v>
      </c>
      <c r="D251" s="121" t="s">
        <v>637</v>
      </c>
      <c r="E251" s="122">
        <v>1.6</v>
      </c>
      <c r="F251" s="123">
        <f t="shared" si="13"/>
        <v>16.63</v>
      </c>
      <c r="G251" s="124">
        <f t="shared" si="14"/>
        <v>26.61</v>
      </c>
      <c r="J251" s="123">
        <v>16.71</v>
      </c>
    </row>
    <row r="252" spans="1:10" ht="51">
      <c r="A252" s="119" t="s">
        <v>106</v>
      </c>
      <c r="B252" s="134" t="s">
        <v>642</v>
      </c>
      <c r="C252" s="120" t="s">
        <v>643</v>
      </c>
      <c r="D252" s="121" t="s">
        <v>637</v>
      </c>
      <c r="E252" s="122">
        <v>12.73</v>
      </c>
      <c r="F252" s="123">
        <f t="shared" si="13"/>
        <v>14.8</v>
      </c>
      <c r="G252" s="124">
        <f t="shared" si="14"/>
        <v>188.4</v>
      </c>
      <c r="J252" s="123">
        <v>14.87</v>
      </c>
    </row>
    <row r="253" spans="1:10" ht="51">
      <c r="A253" s="119" t="s">
        <v>106</v>
      </c>
      <c r="B253" s="134" t="s">
        <v>644</v>
      </c>
      <c r="C253" s="120" t="s">
        <v>645</v>
      </c>
      <c r="D253" s="121" t="s">
        <v>637</v>
      </c>
      <c r="E253" s="122">
        <v>5.86</v>
      </c>
      <c r="F253" s="123">
        <f t="shared" si="13"/>
        <v>12.41</v>
      </c>
      <c r="G253" s="124">
        <f t="shared" si="14"/>
        <v>72.72</v>
      </c>
      <c r="J253" s="123">
        <v>12.47</v>
      </c>
    </row>
    <row r="254" spans="1:10" ht="51">
      <c r="A254" s="119" t="s">
        <v>106</v>
      </c>
      <c r="B254" s="134" t="s">
        <v>646</v>
      </c>
      <c r="C254" s="120" t="s">
        <v>647</v>
      </c>
      <c r="D254" s="121" t="s">
        <v>637</v>
      </c>
      <c r="E254" s="122">
        <v>8.38</v>
      </c>
      <c r="F254" s="123">
        <f t="shared" si="13"/>
        <v>11.7</v>
      </c>
      <c r="G254" s="124">
        <f t="shared" si="14"/>
        <v>98.05</v>
      </c>
      <c r="J254" s="123">
        <v>11.76</v>
      </c>
    </row>
    <row r="255" spans="1:10" ht="51">
      <c r="A255" s="119" t="s">
        <v>106</v>
      </c>
      <c r="B255" s="134" t="s">
        <v>648</v>
      </c>
      <c r="C255" s="120" t="s">
        <v>649</v>
      </c>
      <c r="D255" s="121" t="s">
        <v>637</v>
      </c>
      <c r="E255" s="122">
        <v>8.46</v>
      </c>
      <c r="F255" s="123">
        <f t="shared" si="13"/>
        <v>13.02</v>
      </c>
      <c r="G255" s="124">
        <f t="shared" si="14"/>
        <v>110.15</v>
      </c>
      <c r="J255" s="123">
        <v>13.09</v>
      </c>
    </row>
    <row r="256" spans="1:10" ht="51">
      <c r="A256" s="119" t="s">
        <v>106</v>
      </c>
      <c r="B256" s="134" t="s">
        <v>650</v>
      </c>
      <c r="C256" s="120" t="s">
        <v>651</v>
      </c>
      <c r="D256" s="121" t="s">
        <v>637</v>
      </c>
      <c r="E256" s="122">
        <v>1.75</v>
      </c>
      <c r="F256" s="123">
        <f t="shared" si="13"/>
        <v>12.65</v>
      </c>
      <c r="G256" s="124">
        <f t="shared" si="14"/>
        <v>22.14</v>
      </c>
      <c r="J256" s="123">
        <v>12.71</v>
      </c>
    </row>
    <row r="257" spans="1:10" ht="51">
      <c r="A257" s="119" t="s">
        <v>106</v>
      </c>
      <c r="B257" s="134" t="s">
        <v>652</v>
      </c>
      <c r="C257" s="120" t="s">
        <v>653</v>
      </c>
      <c r="D257" s="121" t="s">
        <v>637</v>
      </c>
      <c r="E257" s="122">
        <v>3.28</v>
      </c>
      <c r="F257" s="123">
        <f t="shared" si="13"/>
        <v>16.88</v>
      </c>
      <c r="G257" s="124">
        <f t="shared" si="14"/>
        <v>55.37</v>
      </c>
      <c r="J257" s="123">
        <v>16.96</v>
      </c>
    </row>
    <row r="258" spans="1:10" ht="51">
      <c r="A258" s="119" t="s">
        <v>106</v>
      </c>
      <c r="B258" s="134" t="s">
        <v>654</v>
      </c>
      <c r="C258" s="120" t="s">
        <v>655</v>
      </c>
      <c r="D258" s="121" t="s">
        <v>637</v>
      </c>
      <c r="E258" s="122">
        <v>14.57</v>
      </c>
      <c r="F258" s="123">
        <f t="shared" si="13"/>
        <v>16.19</v>
      </c>
      <c r="G258" s="124">
        <f t="shared" si="14"/>
        <v>235.89</v>
      </c>
      <c r="J258" s="123">
        <v>16.27</v>
      </c>
    </row>
    <row r="259" spans="1:10" ht="51">
      <c r="A259" s="119" t="s">
        <v>106</v>
      </c>
      <c r="B259" s="134" t="s">
        <v>656</v>
      </c>
      <c r="C259" s="120" t="s">
        <v>657</v>
      </c>
      <c r="D259" s="121" t="s">
        <v>637</v>
      </c>
      <c r="E259" s="122">
        <v>11.44</v>
      </c>
      <c r="F259" s="123">
        <f t="shared" si="13"/>
        <v>15.37</v>
      </c>
      <c r="G259" s="124">
        <f t="shared" si="14"/>
        <v>175.83</v>
      </c>
      <c r="J259" s="123">
        <v>15.45</v>
      </c>
    </row>
    <row r="260" spans="1:10" ht="51">
      <c r="A260" s="119" t="s">
        <v>106</v>
      </c>
      <c r="B260" s="134" t="s">
        <v>658</v>
      </c>
      <c r="C260" s="120" t="s">
        <v>659</v>
      </c>
      <c r="D260" s="121" t="s">
        <v>637</v>
      </c>
      <c r="E260" s="122">
        <v>9.97</v>
      </c>
      <c r="F260" s="123">
        <f t="shared" si="13"/>
        <v>13.79</v>
      </c>
      <c r="G260" s="124">
        <f t="shared" si="14"/>
        <v>137.49</v>
      </c>
      <c r="J260" s="123">
        <v>13.86</v>
      </c>
    </row>
    <row r="261" spans="1:10" ht="51">
      <c r="A261" s="119" t="s">
        <v>106</v>
      </c>
      <c r="B261" s="134" t="s">
        <v>660</v>
      </c>
      <c r="C261" s="120" t="s">
        <v>661</v>
      </c>
      <c r="D261" s="121" t="s">
        <v>637</v>
      </c>
      <c r="E261" s="122">
        <v>5.09</v>
      </c>
      <c r="F261" s="123">
        <f t="shared" si="13"/>
        <v>11.65</v>
      </c>
      <c r="G261" s="124">
        <f t="shared" si="14"/>
        <v>59.3</v>
      </c>
      <c r="J261" s="123">
        <v>11.71</v>
      </c>
    </row>
    <row r="262" spans="1:10" ht="38.25">
      <c r="A262" s="119" t="s">
        <v>106</v>
      </c>
      <c r="B262" s="134" t="s">
        <v>662</v>
      </c>
      <c r="C262" s="120" t="s">
        <v>663</v>
      </c>
      <c r="D262" s="121" t="s">
        <v>216</v>
      </c>
      <c r="E262" s="122">
        <v>1</v>
      </c>
      <c r="F262" s="123">
        <f t="shared" si="13"/>
        <v>31.79</v>
      </c>
      <c r="G262" s="124">
        <f t="shared" si="14"/>
        <v>31.79</v>
      </c>
      <c r="J262" s="123">
        <v>31.95</v>
      </c>
    </row>
    <row r="263" spans="1:10" ht="38.25">
      <c r="A263" s="119" t="s">
        <v>106</v>
      </c>
      <c r="B263" s="134" t="s">
        <v>664</v>
      </c>
      <c r="C263" s="120" t="s">
        <v>665</v>
      </c>
      <c r="D263" s="121" t="s">
        <v>200</v>
      </c>
      <c r="E263" s="122">
        <v>2.85</v>
      </c>
      <c r="F263" s="123">
        <f t="shared" si="13"/>
        <v>100.17</v>
      </c>
      <c r="G263" s="124">
        <f t="shared" si="14"/>
        <v>285.48</v>
      </c>
      <c r="J263" s="123">
        <v>100.67</v>
      </c>
    </row>
    <row r="264" spans="1:10" ht="38.25">
      <c r="A264" s="119" t="s">
        <v>106</v>
      </c>
      <c r="B264" s="134" t="s">
        <v>666</v>
      </c>
      <c r="C264" s="120" t="s">
        <v>667</v>
      </c>
      <c r="D264" s="121" t="s">
        <v>637</v>
      </c>
      <c r="E264" s="122">
        <v>1.07</v>
      </c>
      <c r="F264" s="123">
        <f t="shared" si="13"/>
        <v>18.95</v>
      </c>
      <c r="G264" s="124">
        <f t="shared" si="14"/>
        <v>20.28</v>
      </c>
      <c r="J264" s="123">
        <v>19.05</v>
      </c>
    </row>
    <row r="265" spans="1:10" ht="38.25">
      <c r="A265" s="119" t="s">
        <v>106</v>
      </c>
      <c r="B265" s="134" t="s">
        <v>668</v>
      </c>
      <c r="C265" s="120" t="s">
        <v>669</v>
      </c>
      <c r="D265" s="121" t="s">
        <v>637</v>
      </c>
      <c r="E265" s="122">
        <v>0.09</v>
      </c>
      <c r="F265" s="123">
        <f t="shared" si="13"/>
        <v>17.79</v>
      </c>
      <c r="G265" s="124">
        <f t="shared" si="14"/>
        <v>1.6</v>
      </c>
      <c r="J265" s="123">
        <v>17.88</v>
      </c>
    </row>
    <row r="266" spans="1:10" ht="38.25">
      <c r="A266" s="119" t="s">
        <v>106</v>
      </c>
      <c r="B266" s="134" t="s">
        <v>670</v>
      </c>
      <c r="C266" s="120" t="s">
        <v>671</v>
      </c>
      <c r="D266" s="121" t="s">
        <v>637</v>
      </c>
      <c r="E266" s="122">
        <v>2.85</v>
      </c>
      <c r="F266" s="123">
        <f t="shared" si="13"/>
        <v>16.64</v>
      </c>
      <c r="G266" s="124">
        <f t="shared" si="14"/>
        <v>47.42</v>
      </c>
      <c r="J266" s="123">
        <v>16.72</v>
      </c>
    </row>
    <row r="267" spans="1:10" ht="38.25">
      <c r="A267" s="119" t="s">
        <v>106</v>
      </c>
      <c r="B267" s="134" t="s">
        <v>672</v>
      </c>
      <c r="C267" s="120" t="s">
        <v>673</v>
      </c>
      <c r="D267" s="121" t="s">
        <v>637</v>
      </c>
      <c r="E267" s="122">
        <v>6.6</v>
      </c>
      <c r="F267" s="123">
        <f t="shared" si="13"/>
        <v>14.87</v>
      </c>
      <c r="G267" s="124">
        <f t="shared" si="14"/>
        <v>98.14</v>
      </c>
      <c r="J267" s="123">
        <v>14.94</v>
      </c>
    </row>
    <row r="268" spans="1:10" ht="38.25">
      <c r="A268" s="119" t="s">
        <v>106</v>
      </c>
      <c r="B268" s="134" t="s">
        <v>674</v>
      </c>
      <c r="C268" s="120" t="s">
        <v>675</v>
      </c>
      <c r="D268" s="121" t="s">
        <v>637</v>
      </c>
      <c r="E268" s="122">
        <v>1.32</v>
      </c>
      <c r="F268" s="123">
        <f t="shared" si="13"/>
        <v>12.56</v>
      </c>
      <c r="G268" s="124">
        <f t="shared" si="14"/>
        <v>16.58</v>
      </c>
      <c r="J268" s="123">
        <v>12.62</v>
      </c>
    </row>
    <row r="269" spans="1:7" ht="16.5" customHeight="1">
      <c r="A269" s="326" t="s">
        <v>474</v>
      </c>
      <c r="B269" s="327"/>
      <c r="C269" s="327"/>
      <c r="D269" s="327"/>
      <c r="E269" s="327"/>
      <c r="F269" s="328"/>
      <c r="G269" s="329">
        <f>SUM(G245:G257)</f>
        <v>2186.2599999999998</v>
      </c>
    </row>
    <row r="270" spans="1:7" ht="16.5" customHeight="1">
      <c r="A270" s="326" t="s">
        <v>477</v>
      </c>
      <c r="B270" s="327"/>
      <c r="C270" s="327"/>
      <c r="D270" s="327"/>
      <c r="E270" s="327"/>
      <c r="F270" s="328"/>
      <c r="G270" s="329">
        <f>SUM(G258:G268)</f>
        <v>1109.8</v>
      </c>
    </row>
    <row r="271" spans="1:7" s="226" customFormat="1" ht="16.5" customHeight="1">
      <c r="A271" s="330" t="s">
        <v>475</v>
      </c>
      <c r="B271" s="331"/>
      <c r="C271" s="331"/>
      <c r="D271" s="331"/>
      <c r="E271" s="331"/>
      <c r="F271" s="332"/>
      <c r="G271" s="333">
        <f>SUM(G269:G270)</f>
        <v>3296.0599999999995</v>
      </c>
    </row>
    <row r="272" spans="1:7" ht="16.5" customHeight="1">
      <c r="A272" s="326" t="s">
        <v>478</v>
      </c>
      <c r="B272" s="327"/>
      <c r="C272" s="327"/>
      <c r="D272" s="327"/>
      <c r="E272" s="327"/>
      <c r="F272" s="328"/>
      <c r="G272" s="329">
        <f>ROUND(G271*$H$7,2)</f>
        <v>824.02</v>
      </c>
    </row>
    <row r="273" spans="1:7" s="226" customFormat="1" ht="16.5" customHeight="1">
      <c r="A273" s="330" t="s">
        <v>476</v>
      </c>
      <c r="B273" s="331"/>
      <c r="C273" s="331"/>
      <c r="D273" s="331"/>
      <c r="E273" s="331"/>
      <c r="F273" s="332"/>
      <c r="G273" s="333">
        <f>SUM(G271:G272)</f>
        <v>4120.08</v>
      </c>
    </row>
    <row r="274" spans="2:14" s="108" customFormat="1" ht="13.5">
      <c r="B274" s="133"/>
      <c r="E274" s="261"/>
      <c r="F274" s="261"/>
      <c r="G274" s="261"/>
      <c r="I274" s="116"/>
      <c r="J274" s="116"/>
      <c r="K274" s="115"/>
      <c r="L274" s="115"/>
      <c r="M274" s="115"/>
      <c r="N274" s="115"/>
    </row>
    <row r="275" spans="1:10" ht="57.75" customHeight="1">
      <c r="A275" s="222" t="str">
        <f>ORÇAMENTO!B32</f>
        <v>SINAPI</v>
      </c>
      <c r="B275" s="130" t="str">
        <f>ORÇAMENTO!C32</f>
        <v>95957</v>
      </c>
      <c r="C275" s="228" t="str">
        <f>ORÇAMENTO!D32</f>
        <v>(COMPOSIÇÃO REPRESENTATIVA) EXECUÇÃO DE ESTRUTURAS DE CONCRETO ARMADO, PARA EDIFICAÇÃO INSTITUCIONAL TÉRREA, FCK = 25 MPA. AF_01/2017</v>
      </c>
      <c r="D275" s="234" t="s">
        <v>113</v>
      </c>
      <c r="E275" s="235" t="s">
        <v>30</v>
      </c>
      <c r="F275" s="223" t="s">
        <v>110</v>
      </c>
      <c r="G275" s="231" t="str">
        <f>ORÇAMENTO!E32</f>
        <v>M3</v>
      </c>
      <c r="H275" s="29">
        <f>ORÇAMENTO!G32</f>
        <v>3296.0599999999995</v>
      </c>
      <c r="I275" s="29">
        <f>ORÇAMENTO!H32</f>
        <v>4120.08</v>
      </c>
      <c r="J275" s="223" t="s">
        <v>110</v>
      </c>
    </row>
    <row r="276" spans="1:10" s="226" customFormat="1" ht="16.5" customHeight="1">
      <c r="A276" s="223" t="s">
        <v>111</v>
      </c>
      <c r="B276" s="224" t="s">
        <v>112</v>
      </c>
      <c r="C276" s="229" t="s">
        <v>42</v>
      </c>
      <c r="D276" s="232"/>
      <c r="E276" s="233"/>
      <c r="F276" s="225" t="s">
        <v>114</v>
      </c>
      <c r="G276" s="225" t="s">
        <v>11</v>
      </c>
      <c r="J276" s="225" t="s">
        <v>114</v>
      </c>
    </row>
    <row r="277" spans="1:10" ht="38.25">
      <c r="A277" s="119" t="s">
        <v>317</v>
      </c>
      <c r="B277" s="134" t="s">
        <v>627</v>
      </c>
      <c r="C277" s="120" t="s">
        <v>628</v>
      </c>
      <c r="D277" s="121" t="s">
        <v>616</v>
      </c>
      <c r="E277" s="122">
        <v>1.103</v>
      </c>
      <c r="F277" s="123">
        <f aca="true" t="shared" si="15" ref="F277:F300">ROUND(J277*$J$8,2)</f>
        <v>531.99</v>
      </c>
      <c r="G277" s="124">
        <f aca="true" t="shared" si="16" ref="G277:G300">ROUND(E277*F277,2)</f>
        <v>586.78</v>
      </c>
      <c r="J277" s="123">
        <v>534.66</v>
      </c>
    </row>
    <row r="278" spans="1:10" ht="51">
      <c r="A278" s="119" t="s">
        <v>106</v>
      </c>
      <c r="B278" s="134" t="s">
        <v>629</v>
      </c>
      <c r="C278" s="120" t="s">
        <v>630</v>
      </c>
      <c r="D278" s="121" t="s">
        <v>200</v>
      </c>
      <c r="E278" s="122">
        <v>1.93</v>
      </c>
      <c r="F278" s="123">
        <f t="shared" si="15"/>
        <v>124.55</v>
      </c>
      <c r="G278" s="124">
        <f t="shared" si="16"/>
        <v>240.38</v>
      </c>
      <c r="J278" s="123">
        <v>125.18</v>
      </c>
    </row>
    <row r="279" spans="1:10" ht="51">
      <c r="A279" s="119" t="s">
        <v>106</v>
      </c>
      <c r="B279" s="134" t="s">
        <v>631</v>
      </c>
      <c r="C279" s="120" t="s">
        <v>632</v>
      </c>
      <c r="D279" s="121" t="s">
        <v>200</v>
      </c>
      <c r="E279" s="122">
        <v>2.24</v>
      </c>
      <c r="F279" s="123">
        <f t="shared" si="15"/>
        <v>178.79</v>
      </c>
      <c r="G279" s="124">
        <f t="shared" si="16"/>
        <v>400.49</v>
      </c>
      <c r="J279" s="123">
        <v>179.69</v>
      </c>
    </row>
    <row r="280" spans="1:10" ht="38.25">
      <c r="A280" s="119" t="s">
        <v>106</v>
      </c>
      <c r="B280" s="134" t="s">
        <v>633</v>
      </c>
      <c r="C280" s="120" t="s">
        <v>634</v>
      </c>
      <c r="D280" s="121" t="s">
        <v>200</v>
      </c>
      <c r="E280" s="122">
        <v>4.97</v>
      </c>
      <c r="F280" s="123">
        <f t="shared" si="15"/>
        <v>53.76</v>
      </c>
      <c r="G280" s="124">
        <f t="shared" si="16"/>
        <v>267.19</v>
      </c>
      <c r="J280" s="123">
        <v>54.03</v>
      </c>
    </row>
    <row r="281" spans="1:10" ht="51">
      <c r="A281" s="119" t="s">
        <v>106</v>
      </c>
      <c r="B281" s="134" t="s">
        <v>635</v>
      </c>
      <c r="C281" s="120" t="s">
        <v>636</v>
      </c>
      <c r="D281" s="121" t="s">
        <v>637</v>
      </c>
      <c r="E281" s="122">
        <v>4.05</v>
      </c>
      <c r="F281" s="123">
        <f t="shared" si="15"/>
        <v>19</v>
      </c>
      <c r="G281" s="124">
        <f t="shared" si="16"/>
        <v>76.95</v>
      </c>
      <c r="J281" s="123">
        <v>19.1</v>
      </c>
    </row>
    <row r="282" spans="1:10" ht="51">
      <c r="A282" s="119" t="s">
        <v>106</v>
      </c>
      <c r="B282" s="134" t="s">
        <v>638</v>
      </c>
      <c r="C282" s="120" t="s">
        <v>639</v>
      </c>
      <c r="D282" s="121" t="s">
        <v>637</v>
      </c>
      <c r="E282" s="122">
        <v>2.3</v>
      </c>
      <c r="F282" s="123">
        <f t="shared" si="15"/>
        <v>17.84</v>
      </c>
      <c r="G282" s="124">
        <f t="shared" si="16"/>
        <v>41.03</v>
      </c>
      <c r="J282" s="123">
        <v>17.93</v>
      </c>
    </row>
    <row r="283" spans="1:10" ht="51">
      <c r="A283" s="119" t="s">
        <v>106</v>
      </c>
      <c r="B283" s="134" t="s">
        <v>640</v>
      </c>
      <c r="C283" s="120" t="s">
        <v>641</v>
      </c>
      <c r="D283" s="121" t="s">
        <v>637</v>
      </c>
      <c r="E283" s="122">
        <v>1.6</v>
      </c>
      <c r="F283" s="123">
        <f t="shared" si="15"/>
        <v>16.63</v>
      </c>
      <c r="G283" s="124">
        <f t="shared" si="16"/>
        <v>26.61</v>
      </c>
      <c r="J283" s="123">
        <v>16.71</v>
      </c>
    </row>
    <row r="284" spans="1:10" ht="51">
      <c r="A284" s="119" t="s">
        <v>106</v>
      </c>
      <c r="B284" s="134" t="s">
        <v>642</v>
      </c>
      <c r="C284" s="120" t="s">
        <v>643</v>
      </c>
      <c r="D284" s="121" t="s">
        <v>637</v>
      </c>
      <c r="E284" s="122">
        <v>12.73</v>
      </c>
      <c r="F284" s="123">
        <f t="shared" si="15"/>
        <v>14.8</v>
      </c>
      <c r="G284" s="124">
        <f t="shared" si="16"/>
        <v>188.4</v>
      </c>
      <c r="J284" s="123">
        <v>14.87</v>
      </c>
    </row>
    <row r="285" spans="1:10" ht="51">
      <c r="A285" s="119" t="s">
        <v>106</v>
      </c>
      <c r="B285" s="134" t="s">
        <v>644</v>
      </c>
      <c r="C285" s="120" t="s">
        <v>645</v>
      </c>
      <c r="D285" s="121" t="s">
        <v>637</v>
      </c>
      <c r="E285" s="122">
        <v>5.86</v>
      </c>
      <c r="F285" s="123">
        <f t="shared" si="15"/>
        <v>12.41</v>
      </c>
      <c r="G285" s="124">
        <f t="shared" si="16"/>
        <v>72.72</v>
      </c>
      <c r="J285" s="123">
        <v>12.47</v>
      </c>
    </row>
    <row r="286" spans="1:10" ht="51">
      <c r="A286" s="119" t="s">
        <v>106</v>
      </c>
      <c r="B286" s="134" t="s">
        <v>646</v>
      </c>
      <c r="C286" s="120" t="s">
        <v>647</v>
      </c>
      <c r="D286" s="121" t="s">
        <v>637</v>
      </c>
      <c r="E286" s="122">
        <v>8.38</v>
      </c>
      <c r="F286" s="123">
        <f t="shared" si="15"/>
        <v>11.7</v>
      </c>
      <c r="G286" s="124">
        <f t="shared" si="16"/>
        <v>98.05</v>
      </c>
      <c r="J286" s="123">
        <v>11.76</v>
      </c>
    </row>
    <row r="287" spans="1:10" ht="51">
      <c r="A287" s="119" t="s">
        <v>106</v>
      </c>
      <c r="B287" s="134" t="s">
        <v>648</v>
      </c>
      <c r="C287" s="120" t="s">
        <v>649</v>
      </c>
      <c r="D287" s="121" t="s">
        <v>637</v>
      </c>
      <c r="E287" s="122">
        <v>8.46</v>
      </c>
      <c r="F287" s="123">
        <f t="shared" si="15"/>
        <v>13.02</v>
      </c>
      <c r="G287" s="124">
        <f t="shared" si="16"/>
        <v>110.15</v>
      </c>
      <c r="J287" s="123">
        <v>13.09</v>
      </c>
    </row>
    <row r="288" spans="1:10" ht="51">
      <c r="A288" s="119" t="s">
        <v>106</v>
      </c>
      <c r="B288" s="134" t="s">
        <v>650</v>
      </c>
      <c r="C288" s="120" t="s">
        <v>651</v>
      </c>
      <c r="D288" s="121" t="s">
        <v>637</v>
      </c>
      <c r="E288" s="122">
        <v>1.75</v>
      </c>
      <c r="F288" s="123">
        <f t="shared" si="15"/>
        <v>12.65</v>
      </c>
      <c r="G288" s="124">
        <f t="shared" si="16"/>
        <v>22.14</v>
      </c>
      <c r="J288" s="123">
        <v>12.71</v>
      </c>
    </row>
    <row r="289" spans="1:10" ht="51">
      <c r="A289" s="119" t="s">
        <v>106</v>
      </c>
      <c r="B289" s="134" t="s">
        <v>652</v>
      </c>
      <c r="C289" s="120" t="s">
        <v>653</v>
      </c>
      <c r="D289" s="121" t="s">
        <v>637</v>
      </c>
      <c r="E289" s="122">
        <v>3.28</v>
      </c>
      <c r="F289" s="123">
        <f t="shared" si="15"/>
        <v>16.88</v>
      </c>
      <c r="G289" s="124">
        <f t="shared" si="16"/>
        <v>55.37</v>
      </c>
      <c r="J289" s="123">
        <v>16.96</v>
      </c>
    </row>
    <row r="290" spans="1:10" ht="51">
      <c r="A290" s="119" t="s">
        <v>106</v>
      </c>
      <c r="B290" s="134" t="s">
        <v>654</v>
      </c>
      <c r="C290" s="120" t="s">
        <v>655</v>
      </c>
      <c r="D290" s="121" t="s">
        <v>637</v>
      </c>
      <c r="E290" s="122">
        <v>14.57</v>
      </c>
      <c r="F290" s="123">
        <f t="shared" si="15"/>
        <v>16.19</v>
      </c>
      <c r="G290" s="124">
        <f t="shared" si="16"/>
        <v>235.89</v>
      </c>
      <c r="J290" s="123">
        <v>16.27</v>
      </c>
    </row>
    <row r="291" spans="1:10" ht="51">
      <c r="A291" s="119" t="s">
        <v>106</v>
      </c>
      <c r="B291" s="134" t="s">
        <v>656</v>
      </c>
      <c r="C291" s="120" t="s">
        <v>657</v>
      </c>
      <c r="D291" s="121" t="s">
        <v>637</v>
      </c>
      <c r="E291" s="122">
        <v>11.44</v>
      </c>
      <c r="F291" s="123">
        <f t="shared" si="15"/>
        <v>15.37</v>
      </c>
      <c r="G291" s="124">
        <f t="shared" si="16"/>
        <v>175.83</v>
      </c>
      <c r="J291" s="123">
        <v>15.45</v>
      </c>
    </row>
    <row r="292" spans="1:10" ht="51">
      <c r="A292" s="119" t="s">
        <v>106</v>
      </c>
      <c r="B292" s="134" t="s">
        <v>658</v>
      </c>
      <c r="C292" s="120" t="s">
        <v>659</v>
      </c>
      <c r="D292" s="121" t="s">
        <v>637</v>
      </c>
      <c r="E292" s="122">
        <v>9.97</v>
      </c>
      <c r="F292" s="123">
        <f t="shared" si="15"/>
        <v>13.79</v>
      </c>
      <c r="G292" s="124">
        <f t="shared" si="16"/>
        <v>137.49</v>
      </c>
      <c r="J292" s="123">
        <v>13.86</v>
      </c>
    </row>
    <row r="293" spans="1:10" ht="51">
      <c r="A293" s="119" t="s">
        <v>106</v>
      </c>
      <c r="B293" s="134" t="s">
        <v>660</v>
      </c>
      <c r="C293" s="120" t="s">
        <v>661</v>
      </c>
      <c r="D293" s="121" t="s">
        <v>637</v>
      </c>
      <c r="E293" s="122">
        <v>5.09</v>
      </c>
      <c r="F293" s="123">
        <f t="shared" si="15"/>
        <v>11.65</v>
      </c>
      <c r="G293" s="124">
        <f t="shared" si="16"/>
        <v>59.3</v>
      </c>
      <c r="J293" s="123">
        <v>11.71</v>
      </c>
    </row>
    <row r="294" spans="1:10" ht="38.25">
      <c r="A294" s="119" t="s">
        <v>106</v>
      </c>
      <c r="B294" s="134" t="s">
        <v>662</v>
      </c>
      <c r="C294" s="120" t="s">
        <v>663</v>
      </c>
      <c r="D294" s="121" t="s">
        <v>216</v>
      </c>
      <c r="E294" s="122">
        <v>1</v>
      </c>
      <c r="F294" s="123">
        <f t="shared" si="15"/>
        <v>31.79</v>
      </c>
      <c r="G294" s="124">
        <f t="shared" si="16"/>
        <v>31.79</v>
      </c>
      <c r="J294" s="123">
        <v>31.95</v>
      </c>
    </row>
    <row r="295" spans="1:10" ht="38.25">
      <c r="A295" s="119" t="s">
        <v>106</v>
      </c>
      <c r="B295" s="134" t="s">
        <v>664</v>
      </c>
      <c r="C295" s="120" t="s">
        <v>665</v>
      </c>
      <c r="D295" s="121" t="s">
        <v>200</v>
      </c>
      <c r="E295" s="122">
        <v>2.85</v>
      </c>
      <c r="F295" s="123">
        <f t="shared" si="15"/>
        <v>100.17</v>
      </c>
      <c r="G295" s="124">
        <f t="shared" si="16"/>
        <v>285.48</v>
      </c>
      <c r="J295" s="123">
        <v>100.67</v>
      </c>
    </row>
    <row r="296" spans="1:10" ht="38.25">
      <c r="A296" s="119" t="s">
        <v>106</v>
      </c>
      <c r="B296" s="134" t="s">
        <v>666</v>
      </c>
      <c r="C296" s="120" t="s">
        <v>667</v>
      </c>
      <c r="D296" s="121" t="s">
        <v>637</v>
      </c>
      <c r="E296" s="122">
        <v>1.07</v>
      </c>
      <c r="F296" s="123">
        <f t="shared" si="15"/>
        <v>18.95</v>
      </c>
      <c r="G296" s="124">
        <f t="shared" si="16"/>
        <v>20.28</v>
      </c>
      <c r="J296" s="123">
        <v>19.05</v>
      </c>
    </row>
    <row r="297" spans="1:10" ht="38.25">
      <c r="A297" s="119" t="s">
        <v>106</v>
      </c>
      <c r="B297" s="134" t="s">
        <v>668</v>
      </c>
      <c r="C297" s="120" t="s">
        <v>669</v>
      </c>
      <c r="D297" s="121" t="s">
        <v>637</v>
      </c>
      <c r="E297" s="122">
        <v>0.09</v>
      </c>
      <c r="F297" s="123">
        <f t="shared" si="15"/>
        <v>17.79</v>
      </c>
      <c r="G297" s="124">
        <f t="shared" si="16"/>
        <v>1.6</v>
      </c>
      <c r="J297" s="123">
        <v>17.88</v>
      </c>
    </row>
    <row r="298" spans="1:10" ht="38.25">
      <c r="A298" s="119" t="s">
        <v>106</v>
      </c>
      <c r="B298" s="134" t="s">
        <v>670</v>
      </c>
      <c r="C298" s="120" t="s">
        <v>671</v>
      </c>
      <c r="D298" s="121" t="s">
        <v>637</v>
      </c>
      <c r="E298" s="122">
        <v>2.85</v>
      </c>
      <c r="F298" s="123">
        <f t="shared" si="15"/>
        <v>16.64</v>
      </c>
      <c r="G298" s="124">
        <f t="shared" si="16"/>
        <v>47.42</v>
      </c>
      <c r="J298" s="123">
        <v>16.72</v>
      </c>
    </row>
    <row r="299" spans="1:10" ht="38.25">
      <c r="A299" s="119" t="s">
        <v>106</v>
      </c>
      <c r="B299" s="134" t="s">
        <v>672</v>
      </c>
      <c r="C299" s="120" t="s">
        <v>673</v>
      </c>
      <c r="D299" s="121" t="s">
        <v>637</v>
      </c>
      <c r="E299" s="122">
        <v>6.6</v>
      </c>
      <c r="F299" s="123">
        <f t="shared" si="15"/>
        <v>14.87</v>
      </c>
      <c r="G299" s="124">
        <f t="shared" si="16"/>
        <v>98.14</v>
      </c>
      <c r="J299" s="123">
        <v>14.94</v>
      </c>
    </row>
    <row r="300" spans="1:10" ht="38.25">
      <c r="A300" s="119" t="s">
        <v>106</v>
      </c>
      <c r="B300" s="134" t="s">
        <v>674</v>
      </c>
      <c r="C300" s="120" t="s">
        <v>675</v>
      </c>
      <c r="D300" s="121" t="s">
        <v>637</v>
      </c>
      <c r="E300" s="122">
        <v>1.32</v>
      </c>
      <c r="F300" s="123">
        <f t="shared" si="15"/>
        <v>12.56</v>
      </c>
      <c r="G300" s="124">
        <f t="shared" si="16"/>
        <v>16.58</v>
      </c>
      <c r="J300" s="123">
        <v>12.62</v>
      </c>
    </row>
    <row r="301" spans="1:7" ht="16.5" customHeight="1">
      <c r="A301" s="326" t="s">
        <v>474</v>
      </c>
      <c r="B301" s="327"/>
      <c r="C301" s="327"/>
      <c r="D301" s="327"/>
      <c r="E301" s="327"/>
      <c r="F301" s="328"/>
      <c r="G301" s="329">
        <f>SUM(G277:G289)</f>
        <v>2186.2599999999998</v>
      </c>
    </row>
    <row r="302" spans="1:7" ht="16.5" customHeight="1">
      <c r="A302" s="326" t="s">
        <v>477</v>
      </c>
      <c r="B302" s="327"/>
      <c r="C302" s="327"/>
      <c r="D302" s="327"/>
      <c r="E302" s="327"/>
      <c r="F302" s="328"/>
      <c r="G302" s="329">
        <f>SUM(G290:G300)</f>
        <v>1109.8</v>
      </c>
    </row>
    <row r="303" spans="1:7" s="226" customFormat="1" ht="16.5" customHeight="1">
      <c r="A303" s="330" t="s">
        <v>475</v>
      </c>
      <c r="B303" s="331"/>
      <c r="C303" s="331"/>
      <c r="D303" s="331"/>
      <c r="E303" s="331"/>
      <c r="F303" s="332"/>
      <c r="G303" s="333">
        <f>SUM(G301:G302)</f>
        <v>3296.0599999999995</v>
      </c>
    </row>
    <row r="304" spans="1:7" ht="16.5" customHeight="1">
      <c r="A304" s="326" t="s">
        <v>478</v>
      </c>
      <c r="B304" s="327"/>
      <c r="C304" s="327"/>
      <c r="D304" s="327"/>
      <c r="E304" s="327"/>
      <c r="F304" s="328"/>
      <c r="G304" s="329">
        <f>ROUND(G303*$H$7,2)</f>
        <v>824.02</v>
      </c>
    </row>
    <row r="305" spans="1:7" s="226" customFormat="1" ht="16.5" customHeight="1">
      <c r="A305" s="330" t="s">
        <v>476</v>
      </c>
      <c r="B305" s="331"/>
      <c r="C305" s="331"/>
      <c r="D305" s="331"/>
      <c r="E305" s="331"/>
      <c r="F305" s="332"/>
      <c r="G305" s="333">
        <f>SUM(G303:G304)</f>
        <v>4120.08</v>
      </c>
    </row>
    <row r="306" spans="2:14" s="108" customFormat="1" ht="13.5">
      <c r="B306" s="133"/>
      <c r="E306" s="261"/>
      <c r="F306" s="261"/>
      <c r="G306" s="261"/>
      <c r="I306" s="116"/>
      <c r="J306" s="116"/>
      <c r="K306" s="115"/>
      <c r="L306" s="115"/>
      <c r="M306" s="115"/>
      <c r="N306" s="115"/>
    </row>
    <row r="307" spans="1:10" ht="42.75" customHeight="1">
      <c r="A307" s="222" t="str">
        <f>ORÇAMENTO!B33</f>
        <v>SINAPI</v>
      </c>
      <c r="B307" s="130" t="str">
        <f>ORÇAMENTO!C33</f>
        <v>101792</v>
      </c>
      <c r="C307" s="228" t="str">
        <f>ORÇAMENTO!D33</f>
        <v>ESCORAMENTO DE FÔRMAS DE LAJE EM MADEIRA NÃO APARELHADA, PÉ-DIREITO SIMPLES, INCLUSO TRAVAMENTO, 4 UTILIZAÇÕES. AF_09/2020</v>
      </c>
      <c r="D307" s="234" t="s">
        <v>113</v>
      </c>
      <c r="E307" s="235" t="s">
        <v>30</v>
      </c>
      <c r="F307" s="223" t="s">
        <v>110</v>
      </c>
      <c r="G307" s="231" t="str">
        <f>ORÇAMENTO!E33</f>
        <v>M3</v>
      </c>
      <c r="H307" s="29">
        <f>ORÇAMENTO!G33</f>
        <v>15.76</v>
      </c>
      <c r="I307" s="29">
        <f>ORÇAMENTO!H33</f>
        <v>19.7</v>
      </c>
      <c r="J307" s="223" t="s">
        <v>110</v>
      </c>
    </row>
    <row r="308" spans="1:10" s="226" customFormat="1" ht="16.5" customHeight="1">
      <c r="A308" s="223" t="s">
        <v>111</v>
      </c>
      <c r="B308" s="224" t="s">
        <v>112</v>
      </c>
      <c r="C308" s="229" t="s">
        <v>42</v>
      </c>
      <c r="D308" s="232"/>
      <c r="E308" s="233"/>
      <c r="F308" s="225" t="s">
        <v>114</v>
      </c>
      <c r="G308" s="225" t="s">
        <v>11</v>
      </c>
      <c r="J308" s="225" t="s">
        <v>114</v>
      </c>
    </row>
    <row r="309" spans="1:10" ht="38.25">
      <c r="A309" s="119" t="s">
        <v>317</v>
      </c>
      <c r="B309" s="134" t="s">
        <v>676</v>
      </c>
      <c r="C309" s="120" t="s">
        <v>677</v>
      </c>
      <c r="D309" s="121" t="s">
        <v>481</v>
      </c>
      <c r="E309" s="122">
        <v>0.143</v>
      </c>
      <c r="F309" s="123">
        <f>ROUND(J309*$J$8,2)</f>
        <v>15.05</v>
      </c>
      <c r="G309" s="124">
        <f>ROUND(E309*F309,2)</f>
        <v>2.15</v>
      </c>
      <c r="J309" s="123">
        <v>15.13</v>
      </c>
    </row>
    <row r="310" spans="1:10" ht="25.5">
      <c r="A310" s="119" t="s">
        <v>317</v>
      </c>
      <c r="B310" s="134" t="s">
        <v>678</v>
      </c>
      <c r="C310" s="120" t="s">
        <v>679</v>
      </c>
      <c r="D310" s="121" t="s">
        <v>437</v>
      </c>
      <c r="E310" s="122">
        <v>0.011</v>
      </c>
      <c r="F310" s="123">
        <f>ROUND(J310*$J$8,2)</f>
        <v>25.98</v>
      </c>
      <c r="G310" s="124">
        <f>ROUND(E310*F310,2)</f>
        <v>0.29</v>
      </c>
      <c r="J310" s="123">
        <v>26.11</v>
      </c>
    </row>
    <row r="311" spans="1:10" ht="25.5">
      <c r="A311" s="119" t="s">
        <v>106</v>
      </c>
      <c r="B311" s="134" t="s">
        <v>499</v>
      </c>
      <c r="C311" s="120" t="s">
        <v>500</v>
      </c>
      <c r="D311" s="121" t="s">
        <v>116</v>
      </c>
      <c r="E311" s="122">
        <v>0.09</v>
      </c>
      <c r="F311" s="123">
        <f>ROUND(J311*$K$8,2)</f>
        <v>19.78</v>
      </c>
      <c r="G311" s="124">
        <f>ROUND(E311*F311,2)</f>
        <v>1.78</v>
      </c>
      <c r="J311" s="123">
        <v>19.82</v>
      </c>
    </row>
    <row r="312" spans="1:10" ht="25.5">
      <c r="A312" s="119" t="s">
        <v>106</v>
      </c>
      <c r="B312" s="134" t="s">
        <v>488</v>
      </c>
      <c r="C312" s="120" t="s">
        <v>489</v>
      </c>
      <c r="D312" s="121" t="s">
        <v>116</v>
      </c>
      <c r="E312" s="122">
        <v>0.127</v>
      </c>
      <c r="F312" s="123">
        <f>ROUND(J312*$K$8,2)</f>
        <v>23.37</v>
      </c>
      <c r="G312" s="124">
        <f>ROUND(E312*F312,2)</f>
        <v>2.97</v>
      </c>
      <c r="J312" s="123">
        <v>23.42</v>
      </c>
    </row>
    <row r="313" spans="1:10" ht="25.5">
      <c r="A313" s="119" t="s">
        <v>106</v>
      </c>
      <c r="B313" s="134" t="s">
        <v>680</v>
      </c>
      <c r="C313" s="120" t="s">
        <v>681</v>
      </c>
      <c r="D313" s="121" t="s">
        <v>205</v>
      </c>
      <c r="E313" s="122">
        <v>0.545</v>
      </c>
      <c r="F313" s="123">
        <f>ROUND(J313*$J$8,2)</f>
        <v>15.72</v>
      </c>
      <c r="G313" s="124">
        <f>ROUND(E313*F313,2)</f>
        <v>8.57</v>
      </c>
      <c r="J313" s="123">
        <v>15.8</v>
      </c>
    </row>
    <row r="314" spans="1:7" ht="16.5" customHeight="1">
      <c r="A314" s="326" t="s">
        <v>474</v>
      </c>
      <c r="B314" s="327"/>
      <c r="C314" s="327"/>
      <c r="D314" s="327"/>
      <c r="E314" s="327"/>
      <c r="F314" s="328"/>
      <c r="G314" s="329">
        <f>SUM(G309:G310,G313)</f>
        <v>11.01</v>
      </c>
    </row>
    <row r="315" spans="1:7" ht="16.5" customHeight="1">
      <c r="A315" s="326" t="s">
        <v>477</v>
      </c>
      <c r="B315" s="327"/>
      <c r="C315" s="327"/>
      <c r="D315" s="327"/>
      <c r="E315" s="327"/>
      <c r="F315" s="328"/>
      <c r="G315" s="329">
        <f>SUM(G311:G312)</f>
        <v>4.75</v>
      </c>
    </row>
    <row r="316" spans="1:7" s="226" customFormat="1" ht="16.5" customHeight="1">
      <c r="A316" s="330" t="s">
        <v>475</v>
      </c>
      <c r="B316" s="331"/>
      <c r="C316" s="331"/>
      <c r="D316" s="331"/>
      <c r="E316" s="331"/>
      <c r="F316" s="332"/>
      <c r="G316" s="333">
        <f>SUM(G314:G315)</f>
        <v>15.76</v>
      </c>
    </row>
    <row r="317" spans="1:7" ht="16.5" customHeight="1">
      <c r="A317" s="326" t="s">
        <v>478</v>
      </c>
      <c r="B317" s="327"/>
      <c r="C317" s="327"/>
      <c r="D317" s="327"/>
      <c r="E317" s="327"/>
      <c r="F317" s="328"/>
      <c r="G317" s="329">
        <f>ROUND(G316*$H$7,2)</f>
        <v>3.94</v>
      </c>
    </row>
    <row r="318" spans="1:7" s="226" customFormat="1" ht="16.5" customHeight="1">
      <c r="A318" s="330" t="s">
        <v>476</v>
      </c>
      <c r="B318" s="331"/>
      <c r="C318" s="331"/>
      <c r="D318" s="331"/>
      <c r="E318" s="331"/>
      <c r="F318" s="332"/>
      <c r="G318" s="333">
        <f>SUM(G316:G317)</f>
        <v>19.7</v>
      </c>
    </row>
    <row r="319" spans="2:14" s="108" customFormat="1" ht="13.5">
      <c r="B319" s="133"/>
      <c r="E319" s="261"/>
      <c r="F319" s="261"/>
      <c r="G319" s="261"/>
      <c r="I319" s="116"/>
      <c r="J319" s="116"/>
      <c r="K319" s="115"/>
      <c r="L319" s="115"/>
      <c r="M319" s="115"/>
      <c r="N319" s="115"/>
    </row>
    <row r="320" spans="1:10" ht="68.25" customHeight="1">
      <c r="A320" s="222" t="str">
        <f>ORÇAMENTO!B35</f>
        <v>SINAPI</v>
      </c>
      <c r="B320" s="130" t="str">
        <f>ORÇAMENTO!C35</f>
        <v>87503</v>
      </c>
      <c r="C320" s="228" t="str">
        <f>ORÇAMENTO!D35</f>
        <v>ALVENARIA DE VEDAÇÃO DE BLOCOS CERÂMICOS FURADOS NA HORIZONTAL DE 9X19X19CM (ESPESSURA 9CM) DE PAREDES COM ÁREA LÍQUIDA MAIOR OU IGUAL A 6M² SEM VÃOS E ARGAMASSA DE ASSENTAMENTO COM PREPARO EM BETONEIRA. AF_06/2014</v>
      </c>
      <c r="D320" s="234" t="s">
        <v>113</v>
      </c>
      <c r="E320" s="235" t="s">
        <v>30</v>
      </c>
      <c r="F320" s="223" t="s">
        <v>110</v>
      </c>
      <c r="G320" s="231" t="str">
        <f>ORÇAMENTO!E35</f>
        <v>M2</v>
      </c>
      <c r="H320" s="29">
        <f>ORÇAMENTO!G35</f>
        <v>75.34</v>
      </c>
      <c r="I320" s="29">
        <f>ORÇAMENTO!H35</f>
        <v>94.18</v>
      </c>
      <c r="J320" s="223" t="s">
        <v>110</v>
      </c>
    </row>
    <row r="321" spans="1:10" s="226" customFormat="1" ht="16.5" customHeight="1">
      <c r="A321" s="223" t="s">
        <v>111</v>
      </c>
      <c r="B321" s="224" t="s">
        <v>112</v>
      </c>
      <c r="C321" s="229" t="s">
        <v>42</v>
      </c>
      <c r="D321" s="232"/>
      <c r="E321" s="233"/>
      <c r="F321" s="225" t="s">
        <v>114</v>
      </c>
      <c r="G321" s="225" t="s">
        <v>11</v>
      </c>
      <c r="J321" s="225" t="s">
        <v>114</v>
      </c>
    </row>
    <row r="322" spans="1:10" ht="38.25">
      <c r="A322" s="119" t="s">
        <v>317</v>
      </c>
      <c r="B322" s="134" t="s">
        <v>682</v>
      </c>
      <c r="C322" s="120" t="s">
        <v>683</v>
      </c>
      <c r="D322" s="121" t="s">
        <v>684</v>
      </c>
      <c r="E322" s="122">
        <v>0.02793</v>
      </c>
      <c r="F322" s="123">
        <f>ROUND(J322*$J$8,2)</f>
        <v>779.3</v>
      </c>
      <c r="G322" s="124">
        <f aca="true" t="shared" si="17" ref="G322:G327">ROUND(E322*F322,2)</f>
        <v>21.77</v>
      </c>
      <c r="J322" s="123">
        <v>783.22</v>
      </c>
    </row>
    <row r="323" spans="1:10" ht="38.25">
      <c r="A323" s="119" t="s">
        <v>317</v>
      </c>
      <c r="B323" s="134" t="s">
        <v>685</v>
      </c>
      <c r="C323" s="120" t="s">
        <v>686</v>
      </c>
      <c r="D323" s="121" t="s">
        <v>481</v>
      </c>
      <c r="E323" s="122">
        <v>0.42</v>
      </c>
      <c r="F323" s="123">
        <f>ROUND(J323*$J$8,2)</f>
        <v>3.26</v>
      </c>
      <c r="G323" s="124">
        <f t="shared" si="17"/>
        <v>1.37</v>
      </c>
      <c r="J323" s="123">
        <v>3.28</v>
      </c>
    </row>
    <row r="324" spans="1:10" ht="25.5">
      <c r="A324" s="119" t="s">
        <v>317</v>
      </c>
      <c r="B324" s="134" t="s">
        <v>687</v>
      </c>
      <c r="C324" s="120" t="s">
        <v>688</v>
      </c>
      <c r="D324" s="121" t="s">
        <v>689</v>
      </c>
      <c r="E324" s="122">
        <v>0.005</v>
      </c>
      <c r="F324" s="123">
        <f>ROUND(J324*$J$8,2)</f>
        <v>41.42</v>
      </c>
      <c r="G324" s="124">
        <f t="shared" si="17"/>
        <v>0.21</v>
      </c>
      <c r="J324" s="123">
        <v>41.63</v>
      </c>
    </row>
    <row r="325" spans="1:10" ht="63.75">
      <c r="A325" s="119" t="s">
        <v>106</v>
      </c>
      <c r="B325" s="134" t="s">
        <v>690</v>
      </c>
      <c r="C325" s="120" t="s">
        <v>691</v>
      </c>
      <c r="D325" s="121" t="s">
        <v>216</v>
      </c>
      <c r="E325" s="122">
        <v>0.0098</v>
      </c>
      <c r="F325" s="123">
        <f>ROUND(J325*$J$8,2)</f>
        <v>690.4</v>
      </c>
      <c r="G325" s="124">
        <f t="shared" si="17"/>
        <v>6.77</v>
      </c>
      <c r="J325" s="123">
        <v>693.87</v>
      </c>
    </row>
    <row r="326" spans="1:10" ht="12.75">
      <c r="A326" s="119" t="s">
        <v>106</v>
      </c>
      <c r="B326" s="134" t="s">
        <v>692</v>
      </c>
      <c r="C326" s="120" t="s">
        <v>693</v>
      </c>
      <c r="D326" s="121" t="s">
        <v>116</v>
      </c>
      <c r="E326" s="122">
        <v>1.37</v>
      </c>
      <c r="F326" s="123">
        <f>ROUND(J326*$K$8,2)</f>
        <v>23.63</v>
      </c>
      <c r="G326" s="124">
        <f t="shared" si="17"/>
        <v>32.37</v>
      </c>
      <c r="J326" s="123">
        <v>23.68</v>
      </c>
    </row>
    <row r="327" spans="1:10" ht="12.75">
      <c r="A327" s="119" t="s">
        <v>106</v>
      </c>
      <c r="B327" s="134" t="s">
        <v>490</v>
      </c>
      <c r="C327" s="120" t="s">
        <v>115</v>
      </c>
      <c r="D327" s="121" t="s">
        <v>116</v>
      </c>
      <c r="E327" s="122">
        <v>0.685</v>
      </c>
      <c r="F327" s="123">
        <f>ROUND(J327*$K$8,2)</f>
        <v>18.76</v>
      </c>
      <c r="G327" s="124">
        <f t="shared" si="17"/>
        <v>12.85</v>
      </c>
      <c r="J327" s="123">
        <v>18.8</v>
      </c>
    </row>
    <row r="328" spans="1:7" ht="16.5" customHeight="1">
      <c r="A328" s="326" t="s">
        <v>474</v>
      </c>
      <c r="B328" s="327"/>
      <c r="C328" s="327"/>
      <c r="D328" s="327"/>
      <c r="E328" s="327"/>
      <c r="F328" s="328"/>
      <c r="G328" s="329">
        <f>SUM(G322:G325)</f>
        <v>30.12</v>
      </c>
    </row>
    <row r="329" spans="1:7" ht="16.5" customHeight="1">
      <c r="A329" s="326" t="s">
        <v>477</v>
      </c>
      <c r="B329" s="327"/>
      <c r="C329" s="327"/>
      <c r="D329" s="327"/>
      <c r="E329" s="327"/>
      <c r="F329" s="328"/>
      <c r="G329" s="329">
        <f>SUM(G326:G327)</f>
        <v>45.22</v>
      </c>
    </row>
    <row r="330" spans="1:7" s="226" customFormat="1" ht="16.5" customHeight="1">
      <c r="A330" s="330" t="s">
        <v>475</v>
      </c>
      <c r="B330" s="331"/>
      <c r="C330" s="331"/>
      <c r="D330" s="331"/>
      <c r="E330" s="331"/>
      <c r="F330" s="332"/>
      <c r="G330" s="333">
        <f>SUM(G328:G329)</f>
        <v>75.34</v>
      </c>
    </row>
    <row r="331" spans="1:7" ht="16.5" customHeight="1">
      <c r="A331" s="326" t="s">
        <v>478</v>
      </c>
      <c r="B331" s="327"/>
      <c r="C331" s="327"/>
      <c r="D331" s="327"/>
      <c r="E331" s="327"/>
      <c r="F331" s="328"/>
      <c r="G331" s="329">
        <f>ROUND(G330*$H$7,2)</f>
        <v>18.84</v>
      </c>
    </row>
    <row r="332" spans="1:7" s="226" customFormat="1" ht="16.5" customHeight="1">
      <c r="A332" s="330" t="s">
        <v>476</v>
      </c>
      <c r="B332" s="331"/>
      <c r="C332" s="331"/>
      <c r="D332" s="331"/>
      <c r="E332" s="331"/>
      <c r="F332" s="332"/>
      <c r="G332" s="333">
        <f>SUM(G330:G331)</f>
        <v>94.18</v>
      </c>
    </row>
    <row r="333" spans="2:14" s="108" customFormat="1" ht="13.5">
      <c r="B333" s="133"/>
      <c r="E333" s="261"/>
      <c r="F333" s="261"/>
      <c r="G333" s="261"/>
      <c r="I333" s="116"/>
      <c r="J333" s="116"/>
      <c r="K333" s="115"/>
      <c r="L333" s="115"/>
      <c r="M333" s="115"/>
      <c r="N333" s="115"/>
    </row>
    <row r="334" spans="1:10" ht="49.5" customHeight="1">
      <c r="A334" s="222" t="str">
        <f>ORÇAMENTO!B37</f>
        <v>SINAPI</v>
      </c>
      <c r="B334" s="130" t="str">
        <f>ORÇAMENTO!C37</f>
        <v>91341</v>
      </c>
      <c r="C334" s="228" t="str">
        <f>ORÇAMENTO!D37</f>
        <v>PORTA EM ALUMÍNIO DE ABRIR TIPO VENEZIANA COM GUARNIÇÃO, FIXAÇÃO COM PARAFUSOS - FORNECIMENTO E INSTALAÇÃO. AF_12/2019</v>
      </c>
      <c r="D334" s="234" t="s">
        <v>113</v>
      </c>
      <c r="E334" s="235" t="s">
        <v>30</v>
      </c>
      <c r="F334" s="223" t="s">
        <v>110</v>
      </c>
      <c r="G334" s="231" t="str">
        <f>ORÇAMENTO!E37</f>
        <v>M2</v>
      </c>
      <c r="H334" s="29">
        <f>ORÇAMENTO!G37</f>
        <v>492.44000000000005</v>
      </c>
      <c r="I334" s="29">
        <f>ORÇAMENTO!H37</f>
        <v>615.55</v>
      </c>
      <c r="J334" s="223" t="s">
        <v>110</v>
      </c>
    </row>
    <row r="335" spans="1:10" s="226" customFormat="1" ht="16.5" customHeight="1">
      <c r="A335" s="223" t="s">
        <v>111</v>
      </c>
      <c r="B335" s="224" t="s">
        <v>112</v>
      </c>
      <c r="C335" s="229" t="s">
        <v>42</v>
      </c>
      <c r="D335" s="232"/>
      <c r="E335" s="233"/>
      <c r="F335" s="225" t="s">
        <v>114</v>
      </c>
      <c r="G335" s="225" t="s">
        <v>11</v>
      </c>
      <c r="J335" s="225" t="s">
        <v>114</v>
      </c>
    </row>
    <row r="336" spans="1:10" ht="25.5">
      <c r="A336" s="119" t="s">
        <v>317</v>
      </c>
      <c r="B336" s="134" t="s">
        <v>694</v>
      </c>
      <c r="C336" s="120" t="s">
        <v>695</v>
      </c>
      <c r="D336" s="121" t="s">
        <v>696</v>
      </c>
      <c r="E336" s="122">
        <v>0.8829</v>
      </c>
      <c r="F336" s="123">
        <f>ROUND(J336*$J$8,2)</f>
        <v>38.46</v>
      </c>
      <c r="G336" s="124">
        <f aca="true" t="shared" si="18" ref="G336:G341">ROUND(E336*F336,2)</f>
        <v>33.96</v>
      </c>
      <c r="J336" s="123">
        <v>38.65</v>
      </c>
    </row>
    <row r="337" spans="1:10" ht="38.25">
      <c r="A337" s="119" t="s">
        <v>317</v>
      </c>
      <c r="B337" s="134" t="s">
        <v>697</v>
      </c>
      <c r="C337" s="120" t="s">
        <v>698</v>
      </c>
      <c r="D337" s="121" t="s">
        <v>320</v>
      </c>
      <c r="E337" s="122">
        <v>4.8166</v>
      </c>
      <c r="F337" s="123">
        <f>ROUND(J337*$J$8,2)</f>
        <v>1.03</v>
      </c>
      <c r="G337" s="124">
        <f t="shared" si="18"/>
        <v>4.96</v>
      </c>
      <c r="J337" s="123">
        <v>1.04</v>
      </c>
    </row>
    <row r="338" spans="1:10" ht="51">
      <c r="A338" s="119" t="s">
        <v>317</v>
      </c>
      <c r="B338" s="134" t="s">
        <v>699</v>
      </c>
      <c r="C338" s="120" t="s">
        <v>700</v>
      </c>
      <c r="D338" s="121" t="s">
        <v>481</v>
      </c>
      <c r="E338" s="122">
        <v>6.8504</v>
      </c>
      <c r="F338" s="123">
        <f>ROUND(J338*$J$8,2)</f>
        <v>17.37</v>
      </c>
      <c r="G338" s="124">
        <f t="shared" si="18"/>
        <v>118.99</v>
      </c>
      <c r="J338" s="123">
        <v>17.46</v>
      </c>
    </row>
    <row r="339" spans="1:10" ht="38.25">
      <c r="A339" s="119" t="s">
        <v>317</v>
      </c>
      <c r="B339" s="134" t="s">
        <v>701</v>
      </c>
      <c r="C339" s="120" t="s">
        <v>702</v>
      </c>
      <c r="D339" s="121" t="s">
        <v>320</v>
      </c>
      <c r="E339" s="122">
        <v>0.5473</v>
      </c>
      <c r="F339" s="123">
        <f>ROUND(J339*$J$8,2)</f>
        <v>588.18</v>
      </c>
      <c r="G339" s="124">
        <f t="shared" si="18"/>
        <v>321.91</v>
      </c>
      <c r="J339" s="123">
        <v>591.14</v>
      </c>
    </row>
    <row r="340" spans="1:10" ht="12.75">
      <c r="A340" s="119" t="s">
        <v>106</v>
      </c>
      <c r="B340" s="134" t="s">
        <v>692</v>
      </c>
      <c r="C340" s="120" t="s">
        <v>693</v>
      </c>
      <c r="D340" s="121" t="s">
        <v>116</v>
      </c>
      <c r="E340" s="122">
        <v>0.3826</v>
      </c>
      <c r="F340" s="123">
        <f>ROUND(J340*$K$8,2)</f>
        <v>23.63</v>
      </c>
      <c r="G340" s="124">
        <f t="shared" si="18"/>
        <v>9.04</v>
      </c>
      <c r="J340" s="123">
        <v>23.68</v>
      </c>
    </row>
    <row r="341" spans="1:10" ht="12.75">
      <c r="A341" s="119" t="s">
        <v>106</v>
      </c>
      <c r="B341" s="134" t="s">
        <v>490</v>
      </c>
      <c r="C341" s="120" t="s">
        <v>115</v>
      </c>
      <c r="D341" s="121" t="s">
        <v>116</v>
      </c>
      <c r="E341" s="122">
        <v>0.191</v>
      </c>
      <c r="F341" s="123">
        <f>ROUND(J341*$K$8,2)</f>
        <v>18.76</v>
      </c>
      <c r="G341" s="124">
        <f t="shared" si="18"/>
        <v>3.58</v>
      </c>
      <c r="J341" s="123">
        <v>18.8</v>
      </c>
    </row>
    <row r="342" spans="1:7" ht="16.5" customHeight="1">
      <c r="A342" s="326" t="s">
        <v>474</v>
      </c>
      <c r="B342" s="327"/>
      <c r="C342" s="327"/>
      <c r="D342" s="327"/>
      <c r="E342" s="327"/>
      <c r="F342" s="328"/>
      <c r="G342" s="329">
        <f>SUM(G336:G339)</f>
        <v>479.82000000000005</v>
      </c>
    </row>
    <row r="343" spans="1:7" ht="16.5" customHeight="1">
      <c r="A343" s="326" t="s">
        <v>477</v>
      </c>
      <c r="B343" s="327"/>
      <c r="C343" s="327"/>
      <c r="D343" s="327"/>
      <c r="E343" s="327"/>
      <c r="F343" s="328"/>
      <c r="G343" s="329">
        <f>SUM(G340:G341)</f>
        <v>12.62</v>
      </c>
    </row>
    <row r="344" spans="1:7" s="226" customFormat="1" ht="16.5" customHeight="1">
      <c r="A344" s="330" t="s">
        <v>475</v>
      </c>
      <c r="B344" s="331"/>
      <c r="C344" s="331"/>
      <c r="D344" s="331"/>
      <c r="E344" s="331"/>
      <c r="F344" s="332"/>
      <c r="G344" s="333">
        <f>SUM(G342:G343)</f>
        <v>492.44000000000005</v>
      </c>
    </row>
    <row r="345" spans="1:7" ht="16.5" customHeight="1">
      <c r="A345" s="326" t="s">
        <v>478</v>
      </c>
      <c r="B345" s="327"/>
      <c r="C345" s="327"/>
      <c r="D345" s="327"/>
      <c r="E345" s="327"/>
      <c r="F345" s="328"/>
      <c r="G345" s="329">
        <f>ROUND(G344*$H$7,2)</f>
        <v>123.11</v>
      </c>
    </row>
    <row r="346" spans="1:7" s="226" customFormat="1" ht="16.5" customHeight="1">
      <c r="A346" s="330" t="s">
        <v>476</v>
      </c>
      <c r="B346" s="331"/>
      <c r="C346" s="331"/>
      <c r="D346" s="331"/>
      <c r="E346" s="331"/>
      <c r="F346" s="332"/>
      <c r="G346" s="333">
        <f>SUM(G344:G345)</f>
        <v>615.5500000000001</v>
      </c>
    </row>
    <row r="347" spans="2:14" s="108" customFormat="1" ht="13.5">
      <c r="B347" s="133"/>
      <c r="E347" s="261"/>
      <c r="F347" s="261"/>
      <c r="G347" s="261"/>
      <c r="I347" s="116"/>
      <c r="J347" s="116"/>
      <c r="K347" s="115"/>
      <c r="L347" s="115"/>
      <c r="M347" s="115"/>
      <c r="N347" s="115"/>
    </row>
    <row r="348" spans="1:10" ht="34.5" customHeight="1">
      <c r="A348" s="222" t="str">
        <f>ORÇAMENTO!B38</f>
        <v>CPU</v>
      </c>
      <c r="B348" s="130" t="str">
        <f>ORÇAMENTO!C38</f>
        <v>045</v>
      </c>
      <c r="C348" s="228" t="str">
        <f>ORÇAMENTO!D38</f>
        <v>Porta de aço-esteira de enrolar c/ferr.(incl.pint.anti-corrosiva)</v>
      </c>
      <c r="D348" s="234" t="s">
        <v>113</v>
      </c>
      <c r="E348" s="235" t="s">
        <v>30</v>
      </c>
      <c r="F348" s="223" t="s">
        <v>110</v>
      </c>
      <c r="G348" s="231" t="str">
        <f>ORÇAMENTO!E38</f>
        <v>M2</v>
      </c>
      <c r="H348" s="29">
        <f>ORÇAMENTO!G38</f>
        <v>494.93</v>
      </c>
      <c r="I348" s="29">
        <f>ORÇAMENTO!H38</f>
        <v>618.66</v>
      </c>
      <c r="J348" s="223" t="s">
        <v>110</v>
      </c>
    </row>
    <row r="349" spans="1:10" s="226" customFormat="1" ht="16.5" customHeight="1">
      <c r="A349" s="223" t="s">
        <v>111</v>
      </c>
      <c r="B349" s="224" t="s">
        <v>112</v>
      </c>
      <c r="C349" s="229" t="s">
        <v>42</v>
      </c>
      <c r="D349" s="232"/>
      <c r="E349" s="233"/>
      <c r="F349" s="225" t="s">
        <v>114</v>
      </c>
      <c r="G349" s="225" t="s">
        <v>11</v>
      </c>
      <c r="J349" s="225" t="s">
        <v>114</v>
      </c>
    </row>
    <row r="350" spans="1:10" ht="38.25">
      <c r="A350" s="119" t="s">
        <v>317</v>
      </c>
      <c r="B350" s="134" t="s">
        <v>703</v>
      </c>
      <c r="C350" s="120" t="s">
        <v>704</v>
      </c>
      <c r="D350" s="121" t="s">
        <v>197</v>
      </c>
      <c r="E350" s="122">
        <v>1</v>
      </c>
      <c r="F350" s="123">
        <f>ROUND(J350*$J$8,2)</f>
        <v>380.85</v>
      </c>
      <c r="G350" s="124">
        <f>ROUND(E350*F350,2)</f>
        <v>380.85</v>
      </c>
      <c r="J350" s="123">
        <v>382.76</v>
      </c>
    </row>
    <row r="351" spans="1:10" ht="12.75">
      <c r="A351" s="119" t="s">
        <v>106</v>
      </c>
      <c r="B351" s="134" t="s">
        <v>490</v>
      </c>
      <c r="C351" s="120" t="s">
        <v>115</v>
      </c>
      <c r="D351" s="121" t="s">
        <v>116</v>
      </c>
      <c r="E351" s="122">
        <v>0.5</v>
      </c>
      <c r="F351" s="123">
        <f>ROUND(J351*$K$8,2)</f>
        <v>18.76</v>
      </c>
      <c r="G351" s="124">
        <f>ROUND(E351*F351,2)</f>
        <v>9.38</v>
      </c>
      <c r="J351" s="123">
        <v>18.8</v>
      </c>
    </row>
    <row r="352" spans="1:10" ht="12.75">
      <c r="A352" s="119" t="s">
        <v>106</v>
      </c>
      <c r="B352" s="134" t="s">
        <v>601</v>
      </c>
      <c r="C352" s="120" t="s">
        <v>602</v>
      </c>
      <c r="D352" s="121" t="s">
        <v>116</v>
      </c>
      <c r="E352" s="122">
        <v>0.5</v>
      </c>
      <c r="F352" s="123">
        <f>ROUND(J352*$K$8,2)</f>
        <v>23.49</v>
      </c>
      <c r="G352" s="124">
        <f>ROUND(E352*F352,2)</f>
        <v>11.75</v>
      </c>
      <c r="J352" s="123">
        <v>23.54</v>
      </c>
    </row>
    <row r="353" spans="1:10" ht="51">
      <c r="A353" s="119" t="s">
        <v>106</v>
      </c>
      <c r="B353" s="134" t="s">
        <v>705</v>
      </c>
      <c r="C353" s="120" t="s">
        <v>706</v>
      </c>
      <c r="D353" s="121" t="s">
        <v>216</v>
      </c>
      <c r="E353" s="122">
        <v>0.02</v>
      </c>
      <c r="F353" s="123">
        <f>ROUND(J353*$J$8,2)</f>
        <v>697.25</v>
      </c>
      <c r="G353" s="124">
        <f>ROUND(E353*F353,2)</f>
        <v>13.95</v>
      </c>
      <c r="J353" s="123">
        <v>700.75</v>
      </c>
    </row>
    <row r="354" spans="1:10" ht="51">
      <c r="A354" s="119" t="s">
        <v>106</v>
      </c>
      <c r="B354" s="134" t="s">
        <v>707</v>
      </c>
      <c r="C354" s="120" t="s">
        <v>708</v>
      </c>
      <c r="D354" s="121" t="s">
        <v>200</v>
      </c>
      <c r="E354" s="122">
        <v>2</v>
      </c>
      <c r="F354" s="123">
        <f>ROUND(J354*$J$8,2)</f>
        <v>39.5</v>
      </c>
      <c r="G354" s="124">
        <f>ROUND(E354*F354,2)</f>
        <v>79</v>
      </c>
      <c r="J354" s="123">
        <v>39.7</v>
      </c>
    </row>
    <row r="355" spans="1:7" ht="16.5" customHeight="1">
      <c r="A355" s="326" t="s">
        <v>474</v>
      </c>
      <c r="B355" s="327"/>
      <c r="C355" s="327"/>
      <c r="D355" s="327"/>
      <c r="E355" s="327"/>
      <c r="F355" s="328"/>
      <c r="G355" s="329">
        <f>SUM(G350,G353)</f>
        <v>394.8</v>
      </c>
    </row>
    <row r="356" spans="1:7" ht="16.5" customHeight="1">
      <c r="A356" s="326" t="s">
        <v>477</v>
      </c>
      <c r="B356" s="327"/>
      <c r="C356" s="327"/>
      <c r="D356" s="327"/>
      <c r="E356" s="327"/>
      <c r="F356" s="328"/>
      <c r="G356" s="329">
        <f>SUM(G351:G352,G354)</f>
        <v>100.13</v>
      </c>
    </row>
    <row r="357" spans="1:7" s="226" customFormat="1" ht="16.5" customHeight="1">
      <c r="A357" s="330" t="s">
        <v>475</v>
      </c>
      <c r="B357" s="331"/>
      <c r="C357" s="331"/>
      <c r="D357" s="331"/>
      <c r="E357" s="331"/>
      <c r="F357" s="332"/>
      <c r="G357" s="333">
        <f>SUM(G355:G356)</f>
        <v>494.93</v>
      </c>
    </row>
    <row r="358" spans="1:7" ht="16.5" customHeight="1">
      <c r="A358" s="326" t="s">
        <v>478</v>
      </c>
      <c r="B358" s="327"/>
      <c r="C358" s="327"/>
      <c r="D358" s="327"/>
      <c r="E358" s="327"/>
      <c r="F358" s="328"/>
      <c r="G358" s="329">
        <f>ROUND(G357*$H$7,2)</f>
        <v>123.73</v>
      </c>
    </row>
    <row r="359" spans="1:7" s="226" customFormat="1" ht="16.5" customHeight="1">
      <c r="A359" s="330" t="s">
        <v>476</v>
      </c>
      <c r="B359" s="331"/>
      <c r="C359" s="331"/>
      <c r="D359" s="331"/>
      <c r="E359" s="331"/>
      <c r="F359" s="332"/>
      <c r="G359" s="333">
        <f>SUM(G357:G358)</f>
        <v>618.66</v>
      </c>
    </row>
    <row r="360" spans="2:14" s="108" customFormat="1" ht="13.5">
      <c r="B360" s="133"/>
      <c r="E360" s="261"/>
      <c r="F360" s="261"/>
      <c r="G360" s="261"/>
      <c r="I360" s="116"/>
      <c r="J360" s="116"/>
      <c r="K360" s="115"/>
      <c r="L360" s="115"/>
      <c r="M360" s="115"/>
      <c r="N360" s="115"/>
    </row>
    <row r="361" spans="1:10" ht="54.75" customHeight="1">
      <c r="A361" s="222" t="str">
        <f>ORÇAMENTO!B39</f>
        <v>SINAPI</v>
      </c>
      <c r="B361" s="130" t="str">
        <f>ORÇAMENTO!C39</f>
        <v>94569</v>
      </c>
      <c r="C361" s="228" t="str">
        <f>ORÇAMENTO!D39</f>
        <v>JANELA DE ALUMÍNIO TIPO MAXIM-AR, COM VIDROS, BATENTE E FERRAGENS. EXCLUSIVE ALIZAR, ACABAMENTO E CONTRAMARCO. FORNECIMENTO E INSTALAÇÃO. AF_12/2019</v>
      </c>
      <c r="D361" s="234" t="s">
        <v>113</v>
      </c>
      <c r="E361" s="235" t="s">
        <v>30</v>
      </c>
      <c r="F361" s="223" t="s">
        <v>110</v>
      </c>
      <c r="G361" s="231" t="str">
        <f>ORÇAMENTO!E39</f>
        <v>M2</v>
      </c>
      <c r="H361" s="29">
        <f>ORÇAMENTO!G39</f>
        <v>455.52</v>
      </c>
      <c r="I361" s="29">
        <f>ORÇAMENTO!H39</f>
        <v>569.4</v>
      </c>
      <c r="J361" s="223" t="s">
        <v>110</v>
      </c>
    </row>
    <row r="362" spans="1:10" s="226" customFormat="1" ht="16.5" customHeight="1">
      <c r="A362" s="223" t="s">
        <v>111</v>
      </c>
      <c r="B362" s="224" t="s">
        <v>112</v>
      </c>
      <c r="C362" s="229" t="s">
        <v>42</v>
      </c>
      <c r="D362" s="232"/>
      <c r="E362" s="233"/>
      <c r="F362" s="225" t="s">
        <v>114</v>
      </c>
      <c r="G362" s="225" t="s">
        <v>11</v>
      </c>
      <c r="J362" s="225" t="s">
        <v>114</v>
      </c>
    </row>
    <row r="363" spans="1:10" ht="38.25">
      <c r="A363" s="119" t="s">
        <v>317</v>
      </c>
      <c r="B363" s="134" t="s">
        <v>709</v>
      </c>
      <c r="C363" s="120" t="s">
        <v>710</v>
      </c>
      <c r="D363" s="121" t="s">
        <v>320</v>
      </c>
      <c r="E363" s="122">
        <v>24.4</v>
      </c>
      <c r="F363" s="123">
        <f>ROUND(J363*$J$8,2)</f>
        <v>0.16</v>
      </c>
      <c r="G363" s="124">
        <f>ROUND(E363*F363,2)</f>
        <v>3.9</v>
      </c>
      <c r="J363" s="123">
        <v>0.16</v>
      </c>
    </row>
    <row r="364" spans="1:10" ht="51">
      <c r="A364" s="119" t="s">
        <v>317</v>
      </c>
      <c r="B364" s="134" t="s">
        <v>711</v>
      </c>
      <c r="C364" s="120" t="s">
        <v>712</v>
      </c>
      <c r="D364" s="121" t="s">
        <v>320</v>
      </c>
      <c r="E364" s="122">
        <v>2.0833</v>
      </c>
      <c r="F364" s="123">
        <f>ROUND(J364*$J$8,2)</f>
        <v>174.53</v>
      </c>
      <c r="G364" s="124">
        <f>ROUND(E364*F364,2)</f>
        <v>363.6</v>
      </c>
      <c r="J364" s="123">
        <v>175.41</v>
      </c>
    </row>
    <row r="365" spans="1:10" ht="12.75">
      <c r="A365" s="119" t="s">
        <v>317</v>
      </c>
      <c r="B365" s="134" t="s">
        <v>713</v>
      </c>
      <c r="C365" s="120" t="s">
        <v>714</v>
      </c>
      <c r="D365" s="121" t="s">
        <v>320</v>
      </c>
      <c r="E365" s="122">
        <v>1.2467</v>
      </c>
      <c r="F365" s="123">
        <f>ROUND(J365*$J$8,2)</f>
        <v>25.41</v>
      </c>
      <c r="G365" s="124">
        <f>ROUND(E365*F365,2)</f>
        <v>31.68</v>
      </c>
      <c r="J365" s="123">
        <v>25.54</v>
      </c>
    </row>
    <row r="366" spans="1:10" ht="12.75">
      <c r="A366" s="119" t="s">
        <v>106</v>
      </c>
      <c r="B366" s="134" t="s">
        <v>692</v>
      </c>
      <c r="C366" s="120" t="s">
        <v>693</v>
      </c>
      <c r="D366" s="121" t="s">
        <v>116</v>
      </c>
      <c r="E366" s="122">
        <v>1.707</v>
      </c>
      <c r="F366" s="123">
        <f>ROUND(J366*$K$8,2)</f>
        <v>23.63</v>
      </c>
      <c r="G366" s="124">
        <f>ROUND(E366*F366,2)</f>
        <v>40.34</v>
      </c>
      <c r="J366" s="123">
        <v>23.68</v>
      </c>
    </row>
    <row r="367" spans="1:10" ht="12.75">
      <c r="A367" s="119" t="s">
        <v>106</v>
      </c>
      <c r="B367" s="134" t="s">
        <v>490</v>
      </c>
      <c r="C367" s="120" t="s">
        <v>115</v>
      </c>
      <c r="D367" s="121" t="s">
        <v>116</v>
      </c>
      <c r="E367" s="122">
        <v>0.853</v>
      </c>
      <c r="F367" s="123">
        <f>ROUND(J367*$K$8,2)</f>
        <v>18.76</v>
      </c>
      <c r="G367" s="124">
        <f>ROUND(E367*F367,2)</f>
        <v>16</v>
      </c>
      <c r="J367" s="123">
        <v>18.8</v>
      </c>
    </row>
    <row r="368" spans="1:7" ht="16.5" customHeight="1">
      <c r="A368" s="326" t="s">
        <v>474</v>
      </c>
      <c r="B368" s="327"/>
      <c r="C368" s="327"/>
      <c r="D368" s="327"/>
      <c r="E368" s="327"/>
      <c r="F368" s="328"/>
      <c r="G368" s="329">
        <f>SUM(G363:G365)</f>
        <v>399.18</v>
      </c>
    </row>
    <row r="369" spans="1:7" ht="16.5" customHeight="1">
      <c r="A369" s="326" t="s">
        <v>477</v>
      </c>
      <c r="B369" s="327"/>
      <c r="C369" s="327"/>
      <c r="D369" s="327"/>
      <c r="E369" s="327"/>
      <c r="F369" s="328"/>
      <c r="G369" s="329">
        <f>SUM(G366:G367)</f>
        <v>56.34</v>
      </c>
    </row>
    <row r="370" spans="1:7" s="226" customFormat="1" ht="16.5" customHeight="1">
      <c r="A370" s="330" t="s">
        <v>475</v>
      </c>
      <c r="B370" s="331"/>
      <c r="C370" s="331"/>
      <c r="D370" s="331"/>
      <c r="E370" s="331"/>
      <c r="F370" s="332"/>
      <c r="G370" s="333">
        <f>SUM(G368:G369)</f>
        <v>455.52</v>
      </c>
    </row>
    <row r="371" spans="1:7" ht="16.5" customHeight="1">
      <c r="A371" s="326" t="s">
        <v>478</v>
      </c>
      <c r="B371" s="327"/>
      <c r="C371" s="327"/>
      <c r="D371" s="327"/>
      <c r="E371" s="327"/>
      <c r="F371" s="328"/>
      <c r="G371" s="329">
        <f>ROUND(G370*$H$7,2)</f>
        <v>113.88</v>
      </c>
    </row>
    <row r="372" spans="1:7" s="226" customFormat="1" ht="16.5" customHeight="1">
      <c r="A372" s="330" t="s">
        <v>476</v>
      </c>
      <c r="B372" s="331"/>
      <c r="C372" s="331"/>
      <c r="D372" s="331"/>
      <c r="E372" s="331"/>
      <c r="F372" s="332"/>
      <c r="G372" s="333">
        <f>SUM(G370:G371)</f>
        <v>569.4</v>
      </c>
    </row>
    <row r="373" spans="2:14" s="108" customFormat="1" ht="13.5">
      <c r="B373" s="133"/>
      <c r="E373" s="261"/>
      <c r="F373" s="261"/>
      <c r="G373" s="261"/>
      <c r="I373" s="116"/>
      <c r="J373" s="116"/>
      <c r="K373" s="115"/>
      <c r="L373" s="115"/>
      <c r="M373" s="115"/>
      <c r="N373" s="115"/>
    </row>
    <row r="374" spans="1:10" ht="42.75" customHeight="1">
      <c r="A374" s="222" t="str">
        <f>ORÇAMENTO!B40</f>
        <v>CPU</v>
      </c>
      <c r="B374" s="130" t="str">
        <f>ORÇAMENTO!C40</f>
        <v>027</v>
      </c>
      <c r="C374" s="228" t="str">
        <f>ORÇAMENTO!D40</f>
        <v>Espelho cristal com moldura em alumínio e compensado plastificado, espessura 4mm - FORNECIMENTO E INSTALAÇÃO</v>
      </c>
      <c r="D374" s="234" t="s">
        <v>113</v>
      </c>
      <c r="E374" s="235" t="s">
        <v>30</v>
      </c>
      <c r="F374" s="223" t="s">
        <v>110</v>
      </c>
      <c r="G374" s="231" t="str">
        <f>ORÇAMENTO!E40</f>
        <v>M2    </v>
      </c>
      <c r="H374" s="29">
        <f>ORÇAMENTO!G40</f>
        <v>505.96999999999997</v>
      </c>
      <c r="I374" s="29">
        <f>ORÇAMENTO!H40</f>
        <v>632.46</v>
      </c>
      <c r="J374" s="223" t="s">
        <v>110</v>
      </c>
    </row>
    <row r="375" spans="1:10" s="226" customFormat="1" ht="16.5" customHeight="1">
      <c r="A375" s="223" t="s">
        <v>111</v>
      </c>
      <c r="B375" s="224" t="s">
        <v>112</v>
      </c>
      <c r="C375" s="229" t="s">
        <v>42</v>
      </c>
      <c r="D375" s="232"/>
      <c r="E375" s="233"/>
      <c r="F375" s="225" t="s">
        <v>114</v>
      </c>
      <c r="G375" s="225" t="s">
        <v>11</v>
      </c>
      <c r="J375" s="225" t="s">
        <v>114</v>
      </c>
    </row>
    <row r="376" spans="1:10" ht="12.75">
      <c r="A376" s="119" t="s">
        <v>317</v>
      </c>
      <c r="B376" s="134" t="s">
        <v>715</v>
      </c>
      <c r="C376" s="120" t="s">
        <v>716</v>
      </c>
      <c r="D376" s="121" t="s">
        <v>197</v>
      </c>
      <c r="E376" s="122">
        <v>1.02</v>
      </c>
      <c r="F376" s="123">
        <f>ROUND(J376*$J$8,2)</f>
        <v>475.38</v>
      </c>
      <c r="G376" s="124">
        <f>ROUND(E376*F376,2)</f>
        <v>484.89</v>
      </c>
      <c r="J376" s="123">
        <v>477.77</v>
      </c>
    </row>
    <row r="377" spans="1:10" ht="25.5">
      <c r="A377" s="119" t="s">
        <v>106</v>
      </c>
      <c r="B377" s="134" t="s">
        <v>717</v>
      </c>
      <c r="C377" s="120" t="s">
        <v>718</v>
      </c>
      <c r="D377" s="121" t="s">
        <v>116</v>
      </c>
      <c r="E377" s="122">
        <v>0.5</v>
      </c>
      <c r="F377" s="123">
        <f>ROUND(J377*$K$8,2)</f>
        <v>23.4</v>
      </c>
      <c r="G377" s="124">
        <f>ROUND(E377*F377,2)</f>
        <v>11.7</v>
      </c>
      <c r="J377" s="123">
        <v>23.45</v>
      </c>
    </row>
    <row r="378" spans="1:10" ht="12.75">
      <c r="A378" s="119" t="s">
        <v>106</v>
      </c>
      <c r="B378" s="134" t="s">
        <v>490</v>
      </c>
      <c r="C378" s="120" t="s">
        <v>115</v>
      </c>
      <c r="D378" s="121" t="s">
        <v>116</v>
      </c>
      <c r="E378" s="122">
        <v>0.5</v>
      </c>
      <c r="F378" s="123">
        <f>ROUND(J378*$K$8,2)</f>
        <v>18.76</v>
      </c>
      <c r="G378" s="124">
        <f>ROUND(E378*F378,2)</f>
        <v>9.38</v>
      </c>
      <c r="J378" s="123">
        <v>18.8</v>
      </c>
    </row>
    <row r="379" spans="1:7" ht="16.5" customHeight="1">
      <c r="A379" s="326" t="s">
        <v>474</v>
      </c>
      <c r="B379" s="327"/>
      <c r="C379" s="327"/>
      <c r="D379" s="327"/>
      <c r="E379" s="327"/>
      <c r="F379" s="328"/>
      <c r="G379" s="329">
        <f>SUM(G376)</f>
        <v>484.89</v>
      </c>
    </row>
    <row r="380" spans="1:7" ht="16.5" customHeight="1">
      <c r="A380" s="326" t="s">
        <v>477</v>
      </c>
      <c r="B380" s="327"/>
      <c r="C380" s="327"/>
      <c r="D380" s="327"/>
      <c r="E380" s="327"/>
      <c r="F380" s="328"/>
      <c r="G380" s="329">
        <f>SUM(G377:G378)</f>
        <v>21.08</v>
      </c>
    </row>
    <row r="381" spans="1:7" s="226" customFormat="1" ht="16.5" customHeight="1">
      <c r="A381" s="330" t="s">
        <v>475</v>
      </c>
      <c r="B381" s="331"/>
      <c r="C381" s="331"/>
      <c r="D381" s="331"/>
      <c r="E381" s="331"/>
      <c r="F381" s="332"/>
      <c r="G381" s="333">
        <f>SUM(G379:G380)</f>
        <v>505.96999999999997</v>
      </c>
    </row>
    <row r="382" spans="1:7" ht="16.5" customHeight="1">
      <c r="A382" s="326" t="s">
        <v>478</v>
      </c>
      <c r="B382" s="327"/>
      <c r="C382" s="327"/>
      <c r="D382" s="327"/>
      <c r="E382" s="327"/>
      <c r="F382" s="328"/>
      <c r="G382" s="329">
        <f>ROUND(G381*$H$7,2)</f>
        <v>126.49</v>
      </c>
    </row>
    <row r="383" spans="1:7" s="226" customFormat="1" ht="16.5" customHeight="1">
      <c r="A383" s="330" t="s">
        <v>476</v>
      </c>
      <c r="B383" s="331"/>
      <c r="C383" s="331"/>
      <c r="D383" s="331"/>
      <c r="E383" s="331"/>
      <c r="F383" s="332"/>
      <c r="G383" s="333">
        <f>SUM(G381:G382)</f>
        <v>632.4599999999999</v>
      </c>
    </row>
    <row r="384" spans="2:14" s="108" customFormat="1" ht="13.5">
      <c r="B384" s="133"/>
      <c r="E384" s="261"/>
      <c r="F384" s="261"/>
      <c r="G384" s="261"/>
      <c r="I384" s="116"/>
      <c r="J384" s="116"/>
      <c r="K384" s="115"/>
      <c r="L384" s="115"/>
      <c r="M384" s="115"/>
      <c r="N384" s="115"/>
    </row>
    <row r="385" spans="1:10" ht="34.5" customHeight="1">
      <c r="A385" s="222" t="str">
        <f>ORÇAMENTO!B42</f>
        <v>SINAPI</v>
      </c>
      <c r="B385" s="130" t="str">
        <f>ORÇAMENTO!C42</f>
        <v>98557</v>
      </c>
      <c r="C385" s="228" t="str">
        <f>ORÇAMENTO!D42</f>
        <v>IMPERMEABILIZAÇÃO DE SUPERFÍCIE COM EMULSÃO ASFÁLTICA, 2 DEMÃOS AF_06/2018</v>
      </c>
      <c r="D385" s="234" t="s">
        <v>113</v>
      </c>
      <c r="E385" s="235" t="s">
        <v>30</v>
      </c>
      <c r="F385" s="223" t="s">
        <v>110</v>
      </c>
      <c r="G385" s="231" t="str">
        <f>ORÇAMENTO!E42</f>
        <v>M2</v>
      </c>
      <c r="H385" s="29">
        <f>ORÇAMENTO!G42</f>
        <v>33.82</v>
      </c>
      <c r="I385" s="29">
        <f>ORÇAMENTO!H42</f>
        <v>42.28</v>
      </c>
      <c r="J385" s="223" t="s">
        <v>110</v>
      </c>
    </row>
    <row r="386" spans="1:10" s="226" customFormat="1" ht="16.5" customHeight="1">
      <c r="A386" s="223" t="s">
        <v>111</v>
      </c>
      <c r="B386" s="224" t="s">
        <v>112</v>
      </c>
      <c r="C386" s="229" t="s">
        <v>42</v>
      </c>
      <c r="D386" s="232"/>
      <c r="E386" s="233"/>
      <c r="F386" s="225" t="s">
        <v>114</v>
      </c>
      <c r="G386" s="225" t="s">
        <v>11</v>
      </c>
      <c r="J386" s="225" t="s">
        <v>114</v>
      </c>
    </row>
    <row r="387" spans="1:10" ht="51">
      <c r="A387" s="119" t="s">
        <v>317</v>
      </c>
      <c r="B387" s="134" t="s">
        <v>719</v>
      </c>
      <c r="C387" s="120" t="s">
        <v>720</v>
      </c>
      <c r="D387" s="121" t="s">
        <v>437</v>
      </c>
      <c r="E387" s="122">
        <v>1.5</v>
      </c>
      <c r="F387" s="123">
        <f>ROUND(J387*$J$8,2)</f>
        <v>14.63</v>
      </c>
      <c r="G387" s="124">
        <f>ROUND(E387*F387,2)</f>
        <v>21.95</v>
      </c>
      <c r="J387" s="123">
        <v>14.7</v>
      </c>
    </row>
    <row r="388" spans="1:10" ht="25.5">
      <c r="A388" s="119" t="s">
        <v>106</v>
      </c>
      <c r="B388" s="134" t="s">
        <v>721</v>
      </c>
      <c r="C388" s="120" t="s">
        <v>722</v>
      </c>
      <c r="D388" s="121" t="s">
        <v>116</v>
      </c>
      <c r="E388" s="122">
        <v>0.085</v>
      </c>
      <c r="F388" s="123">
        <f>ROUND(J388*$K$8,2)</f>
        <v>22.35</v>
      </c>
      <c r="G388" s="124">
        <f>ROUND(E388*F388,2)</f>
        <v>1.9</v>
      </c>
      <c r="J388" s="123">
        <v>22.39</v>
      </c>
    </row>
    <row r="389" spans="1:10" ht="25.5">
      <c r="A389" s="119" t="s">
        <v>106</v>
      </c>
      <c r="B389" s="134" t="s">
        <v>723</v>
      </c>
      <c r="C389" s="120" t="s">
        <v>724</v>
      </c>
      <c r="D389" s="121" t="s">
        <v>116</v>
      </c>
      <c r="E389" s="122">
        <v>0.422</v>
      </c>
      <c r="F389" s="123">
        <f>ROUND(J389*$K$8,2)</f>
        <v>23.63</v>
      </c>
      <c r="G389" s="124">
        <f>ROUND(E389*F389,2)</f>
        <v>9.97</v>
      </c>
      <c r="J389" s="123">
        <v>23.68</v>
      </c>
    </row>
    <row r="390" spans="1:7" ht="16.5" customHeight="1">
      <c r="A390" s="326" t="s">
        <v>474</v>
      </c>
      <c r="B390" s="327"/>
      <c r="C390" s="327"/>
      <c r="D390" s="327"/>
      <c r="E390" s="327"/>
      <c r="F390" s="328"/>
      <c r="G390" s="329">
        <f>SUM(G387)</f>
        <v>21.95</v>
      </c>
    </row>
    <row r="391" spans="1:7" ht="16.5" customHeight="1">
      <c r="A391" s="326" t="s">
        <v>477</v>
      </c>
      <c r="B391" s="327"/>
      <c r="C391" s="327"/>
      <c r="D391" s="327"/>
      <c r="E391" s="327"/>
      <c r="F391" s="328"/>
      <c r="G391" s="329">
        <f>SUM(G388:G389)</f>
        <v>11.870000000000001</v>
      </c>
    </row>
    <row r="392" spans="1:7" s="226" customFormat="1" ht="16.5" customHeight="1">
      <c r="A392" s="330" t="s">
        <v>475</v>
      </c>
      <c r="B392" s="331"/>
      <c r="C392" s="331"/>
      <c r="D392" s="331"/>
      <c r="E392" s="331"/>
      <c r="F392" s="332"/>
      <c r="G392" s="333">
        <f>SUM(G390:G391)</f>
        <v>33.82</v>
      </c>
    </row>
    <row r="393" spans="1:7" ht="16.5" customHeight="1">
      <c r="A393" s="326" t="s">
        <v>478</v>
      </c>
      <c r="B393" s="327"/>
      <c r="C393" s="327"/>
      <c r="D393" s="327"/>
      <c r="E393" s="327"/>
      <c r="F393" s="328"/>
      <c r="G393" s="329">
        <f>ROUND(G392*$H$7,2)</f>
        <v>8.46</v>
      </c>
    </row>
    <row r="394" spans="1:7" s="226" customFormat="1" ht="16.5" customHeight="1">
      <c r="A394" s="330" t="s">
        <v>476</v>
      </c>
      <c r="B394" s="331"/>
      <c r="C394" s="331"/>
      <c r="D394" s="331"/>
      <c r="E394" s="331"/>
      <c r="F394" s="332"/>
      <c r="G394" s="333">
        <f>SUM(G392:G393)</f>
        <v>42.28</v>
      </c>
    </row>
    <row r="395" spans="2:14" s="108" customFormat="1" ht="13.5">
      <c r="B395" s="133"/>
      <c r="E395" s="261"/>
      <c r="F395" s="261"/>
      <c r="G395" s="261"/>
      <c r="I395" s="116"/>
      <c r="J395" s="116"/>
      <c r="K395" s="115"/>
      <c r="L395" s="115"/>
      <c r="M395" s="115"/>
      <c r="N395" s="115"/>
    </row>
    <row r="396" spans="1:10" ht="51" customHeight="1">
      <c r="A396" s="222" t="str">
        <f>ORÇAMENTO!B43</f>
        <v>SINAPI</v>
      </c>
      <c r="B396" s="130" t="str">
        <f>ORÇAMENTO!C43</f>
        <v>98546</v>
      </c>
      <c r="C396" s="228" t="str">
        <f>ORÇAMENTO!D43</f>
        <v>IMPERMEABILIZAÇÃO DE SUPERFÍCIE COM MANTA ASFÁLTICA, UMA CAMADA, INCLUSIVE APLICAÇÃO DE PRIMER ASFÁLTICO, E=3MM. AF_06/2018</v>
      </c>
      <c r="D396" s="234" t="s">
        <v>113</v>
      </c>
      <c r="E396" s="235" t="s">
        <v>30</v>
      </c>
      <c r="F396" s="223" t="s">
        <v>110</v>
      </c>
      <c r="G396" s="231" t="str">
        <f>ORÇAMENTO!E43</f>
        <v>M2</v>
      </c>
      <c r="H396" s="29">
        <f>ORÇAMENTO!G43</f>
        <v>90.9</v>
      </c>
      <c r="I396" s="29">
        <f>ORÇAMENTO!H43</f>
        <v>113.63</v>
      </c>
      <c r="J396" s="223" t="s">
        <v>110</v>
      </c>
    </row>
    <row r="397" spans="1:10" s="226" customFormat="1" ht="16.5" customHeight="1">
      <c r="A397" s="223" t="s">
        <v>111</v>
      </c>
      <c r="B397" s="224" t="s">
        <v>112</v>
      </c>
      <c r="C397" s="229" t="s">
        <v>42</v>
      </c>
      <c r="D397" s="232"/>
      <c r="E397" s="233"/>
      <c r="F397" s="225" t="s">
        <v>114</v>
      </c>
      <c r="G397" s="225" t="s">
        <v>11</v>
      </c>
      <c r="J397" s="225" t="s">
        <v>114</v>
      </c>
    </row>
    <row r="398" spans="1:10" ht="38.25">
      <c r="A398" s="119" t="s">
        <v>317</v>
      </c>
      <c r="B398" s="134" t="s">
        <v>725</v>
      </c>
      <c r="C398" s="120" t="s">
        <v>726</v>
      </c>
      <c r="D398" s="121" t="s">
        <v>594</v>
      </c>
      <c r="E398" s="122">
        <v>0.615</v>
      </c>
      <c r="F398" s="123">
        <f>ROUND(J398*$J$8,2)</f>
        <v>15.84</v>
      </c>
      <c r="G398" s="124">
        <f>ROUND(E398*F398,2)</f>
        <v>9.74</v>
      </c>
      <c r="J398" s="123">
        <v>15.92</v>
      </c>
    </row>
    <row r="399" spans="1:10" ht="25.5">
      <c r="A399" s="119" t="s">
        <v>317</v>
      </c>
      <c r="B399" s="134" t="s">
        <v>727</v>
      </c>
      <c r="C399" s="120" t="s">
        <v>728</v>
      </c>
      <c r="D399" s="121" t="s">
        <v>197</v>
      </c>
      <c r="E399" s="122">
        <v>1.125</v>
      </c>
      <c r="F399" s="123">
        <f>ROUND(J399*$J$8,2)</f>
        <v>46.51</v>
      </c>
      <c r="G399" s="124">
        <f>ROUND(E399*F399,2)</f>
        <v>52.32</v>
      </c>
      <c r="J399" s="123">
        <v>46.74</v>
      </c>
    </row>
    <row r="400" spans="1:10" ht="12.75">
      <c r="A400" s="119" t="s">
        <v>317</v>
      </c>
      <c r="B400" s="134" t="s">
        <v>729</v>
      </c>
      <c r="C400" s="120" t="s">
        <v>730</v>
      </c>
      <c r="D400" s="121" t="s">
        <v>437</v>
      </c>
      <c r="E400" s="122">
        <v>0.26</v>
      </c>
      <c r="F400" s="123">
        <f>ROUND(J400*$J$8,2)</f>
        <v>8.28</v>
      </c>
      <c r="G400" s="124">
        <f>ROUND(E400*F400,2)</f>
        <v>2.15</v>
      </c>
      <c r="J400" s="123">
        <v>8.32</v>
      </c>
    </row>
    <row r="401" spans="1:10" ht="25.5">
      <c r="A401" s="119" t="s">
        <v>106</v>
      </c>
      <c r="B401" s="134" t="s">
        <v>721</v>
      </c>
      <c r="C401" s="120" t="s">
        <v>722</v>
      </c>
      <c r="D401" s="121" t="s">
        <v>116</v>
      </c>
      <c r="E401" s="122">
        <v>0.192</v>
      </c>
      <c r="F401" s="123">
        <f>ROUND(J401*$K$8,2)</f>
        <v>22.35</v>
      </c>
      <c r="G401" s="124">
        <f>ROUND(E401*F401,2)</f>
        <v>4.29</v>
      </c>
      <c r="J401" s="123">
        <v>22.39</v>
      </c>
    </row>
    <row r="402" spans="1:10" ht="25.5">
      <c r="A402" s="119" t="s">
        <v>106</v>
      </c>
      <c r="B402" s="134" t="s">
        <v>723</v>
      </c>
      <c r="C402" s="120" t="s">
        <v>724</v>
      </c>
      <c r="D402" s="121" t="s">
        <v>116</v>
      </c>
      <c r="E402" s="122">
        <v>0.948</v>
      </c>
      <c r="F402" s="123">
        <f>ROUND(J402*$K$8,2)</f>
        <v>23.63</v>
      </c>
      <c r="G402" s="124">
        <f>ROUND(E402*F402,2)</f>
        <v>22.4</v>
      </c>
      <c r="J402" s="123">
        <v>23.68</v>
      </c>
    </row>
    <row r="403" spans="1:7" ht="16.5" customHeight="1">
      <c r="A403" s="326" t="s">
        <v>474</v>
      </c>
      <c r="B403" s="327"/>
      <c r="C403" s="327"/>
      <c r="D403" s="327"/>
      <c r="E403" s="327"/>
      <c r="F403" s="328"/>
      <c r="G403" s="329">
        <f>SUM(G398:G400)</f>
        <v>64.21000000000001</v>
      </c>
    </row>
    <row r="404" spans="1:7" ht="16.5" customHeight="1">
      <c r="A404" s="326" t="s">
        <v>477</v>
      </c>
      <c r="B404" s="327"/>
      <c r="C404" s="327"/>
      <c r="D404" s="327"/>
      <c r="E404" s="327"/>
      <c r="F404" s="328"/>
      <c r="G404" s="329">
        <f>SUM(G401:G402)</f>
        <v>26.689999999999998</v>
      </c>
    </row>
    <row r="405" spans="1:7" s="226" customFormat="1" ht="16.5" customHeight="1">
      <c r="A405" s="330" t="s">
        <v>475</v>
      </c>
      <c r="B405" s="331"/>
      <c r="C405" s="331"/>
      <c r="D405" s="331"/>
      <c r="E405" s="331"/>
      <c r="F405" s="332"/>
      <c r="G405" s="333">
        <f>SUM(G403:G404)</f>
        <v>90.9</v>
      </c>
    </row>
    <row r="406" spans="1:7" ht="16.5" customHeight="1">
      <c r="A406" s="326" t="s">
        <v>478</v>
      </c>
      <c r="B406" s="327"/>
      <c r="C406" s="327"/>
      <c r="D406" s="327"/>
      <c r="E406" s="327"/>
      <c r="F406" s="328"/>
      <c r="G406" s="329">
        <f>ROUND(G405*$H$7,2)</f>
        <v>22.73</v>
      </c>
    </row>
    <row r="407" spans="1:7" s="226" customFormat="1" ht="16.5" customHeight="1">
      <c r="A407" s="330" t="s">
        <v>476</v>
      </c>
      <c r="B407" s="331"/>
      <c r="C407" s="331"/>
      <c r="D407" s="331"/>
      <c r="E407" s="331"/>
      <c r="F407" s="332"/>
      <c r="G407" s="333">
        <f>SUM(G405:G406)</f>
        <v>113.63000000000001</v>
      </c>
    </row>
    <row r="408" spans="2:14" s="108" customFormat="1" ht="13.5">
      <c r="B408" s="133"/>
      <c r="E408" s="261"/>
      <c r="F408" s="261"/>
      <c r="G408" s="261"/>
      <c r="I408" s="116"/>
      <c r="J408" s="116"/>
      <c r="K408" s="115"/>
      <c r="L408" s="115"/>
      <c r="M408" s="115"/>
      <c r="N408" s="115"/>
    </row>
    <row r="409" spans="1:10" ht="54" customHeight="1">
      <c r="A409" s="222" t="str">
        <f>ORÇAMENTO!B45</f>
        <v>SINAPI</v>
      </c>
      <c r="B409" s="130" t="str">
        <f>ORÇAMENTO!C45</f>
        <v>87879</v>
      </c>
      <c r="C409" s="228" t="str">
        <f>ORÇAMENTO!D45</f>
        <v>CHAPISCO APLICADO EM ALVENARIAS E ESTRUTURAS DE CONCRETO INTERNAS, COM COLHER DE PEDREIRO.  ARGAMASSA TRAÇO 1:3 COM PREPARO EM BETONEIRA 400L. AF_06/2014</v>
      </c>
      <c r="D409" s="234" t="s">
        <v>113</v>
      </c>
      <c r="E409" s="235" t="s">
        <v>30</v>
      </c>
      <c r="F409" s="223" t="s">
        <v>110</v>
      </c>
      <c r="G409" s="231" t="str">
        <f>ORÇAMENTO!E45</f>
        <v>M2</v>
      </c>
      <c r="H409" s="29">
        <f>ORÇAMENTO!G45</f>
        <v>3.98</v>
      </c>
      <c r="I409" s="29">
        <f>ORÇAMENTO!H45</f>
        <v>4.98</v>
      </c>
      <c r="J409" s="223" t="s">
        <v>110</v>
      </c>
    </row>
    <row r="410" spans="1:10" s="226" customFormat="1" ht="16.5" customHeight="1">
      <c r="A410" s="223" t="s">
        <v>111</v>
      </c>
      <c r="B410" s="224" t="s">
        <v>112</v>
      </c>
      <c r="C410" s="229" t="s">
        <v>42</v>
      </c>
      <c r="D410" s="232"/>
      <c r="E410" s="233"/>
      <c r="F410" s="225" t="s">
        <v>114</v>
      </c>
      <c r="G410" s="225" t="s">
        <v>11</v>
      </c>
      <c r="J410" s="225" t="s">
        <v>114</v>
      </c>
    </row>
    <row r="411" spans="1:10" ht="51">
      <c r="A411" s="119" t="s">
        <v>106</v>
      </c>
      <c r="B411" s="134" t="s">
        <v>731</v>
      </c>
      <c r="C411" s="120" t="s">
        <v>732</v>
      </c>
      <c r="D411" s="121" t="s">
        <v>216</v>
      </c>
      <c r="E411" s="122">
        <v>0.0042</v>
      </c>
      <c r="F411" s="123">
        <f>ROUND(J411*$J$8,2)</f>
        <v>522.88</v>
      </c>
      <c r="G411" s="124">
        <f>ROUND(E411*F411,2)</f>
        <v>2.2</v>
      </c>
      <c r="J411" s="123">
        <v>525.51</v>
      </c>
    </row>
    <row r="412" spans="1:10" ht="12.75">
      <c r="A412" s="119" t="s">
        <v>106</v>
      </c>
      <c r="B412" s="134" t="s">
        <v>692</v>
      </c>
      <c r="C412" s="120" t="s">
        <v>693</v>
      </c>
      <c r="D412" s="121" t="s">
        <v>116</v>
      </c>
      <c r="E412" s="122">
        <v>0.07</v>
      </c>
      <c r="F412" s="123">
        <f>ROUND(J412*$K$8,2)</f>
        <v>23.63</v>
      </c>
      <c r="G412" s="124">
        <f>ROUND(E412*F412,2)</f>
        <v>1.65</v>
      </c>
      <c r="J412" s="123">
        <v>23.68</v>
      </c>
    </row>
    <row r="413" spans="1:10" ht="12.75">
      <c r="A413" s="119" t="s">
        <v>106</v>
      </c>
      <c r="B413" s="134" t="s">
        <v>490</v>
      </c>
      <c r="C413" s="120" t="s">
        <v>115</v>
      </c>
      <c r="D413" s="121" t="s">
        <v>116</v>
      </c>
      <c r="E413" s="122">
        <v>0.007</v>
      </c>
      <c r="F413" s="123">
        <f>ROUND(J413*$K$8,2)</f>
        <v>18.76</v>
      </c>
      <c r="G413" s="124">
        <f>ROUND(E413*F413,2)</f>
        <v>0.13</v>
      </c>
      <c r="J413" s="123">
        <v>18.8</v>
      </c>
    </row>
    <row r="414" spans="1:7" ht="16.5" customHeight="1">
      <c r="A414" s="326" t="s">
        <v>474</v>
      </c>
      <c r="B414" s="327"/>
      <c r="C414" s="327"/>
      <c r="D414" s="327"/>
      <c r="E414" s="327"/>
      <c r="F414" s="328"/>
      <c r="G414" s="329">
        <f>SUM(G411)</f>
        <v>2.2</v>
      </c>
    </row>
    <row r="415" spans="1:7" ht="16.5" customHeight="1">
      <c r="A415" s="326" t="s">
        <v>477</v>
      </c>
      <c r="B415" s="327"/>
      <c r="C415" s="327"/>
      <c r="D415" s="327"/>
      <c r="E415" s="327"/>
      <c r="F415" s="328"/>
      <c r="G415" s="329">
        <f>SUM(G412:G413)</f>
        <v>1.7799999999999998</v>
      </c>
    </row>
    <row r="416" spans="1:7" s="226" customFormat="1" ht="16.5" customHeight="1">
      <c r="A416" s="330" t="s">
        <v>475</v>
      </c>
      <c r="B416" s="331"/>
      <c r="C416" s="331"/>
      <c r="D416" s="331"/>
      <c r="E416" s="331"/>
      <c r="F416" s="332"/>
      <c r="G416" s="333">
        <f>SUM(G414:G415)</f>
        <v>3.98</v>
      </c>
    </row>
    <row r="417" spans="1:7" ht="16.5" customHeight="1">
      <c r="A417" s="326" t="s">
        <v>478</v>
      </c>
      <c r="B417" s="327"/>
      <c r="C417" s="327"/>
      <c r="D417" s="327"/>
      <c r="E417" s="327"/>
      <c r="F417" s="328"/>
      <c r="G417" s="329">
        <f>ROUND(G416*$H$7,2)</f>
        <v>1</v>
      </c>
    </row>
    <row r="418" spans="1:7" s="226" customFormat="1" ht="16.5" customHeight="1">
      <c r="A418" s="330" t="s">
        <v>476</v>
      </c>
      <c r="B418" s="331"/>
      <c r="C418" s="331"/>
      <c r="D418" s="331"/>
      <c r="E418" s="331"/>
      <c r="F418" s="332"/>
      <c r="G418" s="333">
        <f>SUM(G416:G417)</f>
        <v>4.98</v>
      </c>
    </row>
    <row r="419" spans="2:14" s="108" customFormat="1" ht="13.5">
      <c r="B419" s="133"/>
      <c r="E419" s="261"/>
      <c r="F419" s="261"/>
      <c r="G419" s="261"/>
      <c r="I419" s="116"/>
      <c r="J419" s="116"/>
      <c r="K419" s="115"/>
      <c r="L419" s="115"/>
      <c r="M419" s="115"/>
      <c r="N419" s="115"/>
    </row>
    <row r="420" spans="1:10" ht="70.5" customHeight="1">
      <c r="A420" s="222" t="str">
        <f>ORÇAMENTO!B46</f>
        <v>SINAPI</v>
      </c>
      <c r="B420" s="130" t="str">
        <f>ORÇAMENTO!C46</f>
        <v>87554</v>
      </c>
      <c r="C420" s="228" t="str">
        <f>ORÇAMENTO!D46</f>
        <v>EMBOÇO, PARA RECEBIMENTO DE CERÂMICA, EM ARGAMASSA TRAÇO 1:2:8, PREPARO MANUAL, APLICADO MANUALMENTE EM FACES INTERNAS DE PAREDES, PARA AMBIENTE COM ÁREA MAIOR QUE 10M2, ESPESSURA DE 10MM, COM EXECUÇÃO DE TALISCAS. AF_06/2014</v>
      </c>
      <c r="D420" s="234" t="s">
        <v>113</v>
      </c>
      <c r="E420" s="235" t="s">
        <v>30</v>
      </c>
      <c r="F420" s="223" t="s">
        <v>110</v>
      </c>
      <c r="G420" s="231" t="str">
        <f>ORÇAMENTO!E46</f>
        <v>M2</v>
      </c>
      <c r="H420" s="29">
        <f>ORÇAMENTO!G46</f>
        <v>23.16</v>
      </c>
      <c r="I420" s="29">
        <f>ORÇAMENTO!H46</f>
        <v>28.95</v>
      </c>
      <c r="J420" s="223" t="s">
        <v>110</v>
      </c>
    </row>
    <row r="421" spans="1:10" s="226" customFormat="1" ht="16.5" customHeight="1">
      <c r="A421" s="223" t="s">
        <v>111</v>
      </c>
      <c r="B421" s="224" t="s">
        <v>112</v>
      </c>
      <c r="C421" s="229" t="s">
        <v>42</v>
      </c>
      <c r="D421" s="232"/>
      <c r="E421" s="233"/>
      <c r="F421" s="225" t="s">
        <v>114</v>
      </c>
      <c r="G421" s="225" t="s">
        <v>11</v>
      </c>
      <c r="J421" s="225" t="s">
        <v>114</v>
      </c>
    </row>
    <row r="422" spans="1:10" ht="51">
      <c r="A422" s="119" t="s">
        <v>106</v>
      </c>
      <c r="B422" s="134" t="s">
        <v>733</v>
      </c>
      <c r="C422" s="120" t="s">
        <v>734</v>
      </c>
      <c r="D422" s="121" t="s">
        <v>216</v>
      </c>
      <c r="E422" s="122">
        <v>0.0213</v>
      </c>
      <c r="F422" s="123">
        <f>ROUND(J422*$J$8,2)</f>
        <v>799.98</v>
      </c>
      <c r="G422" s="124">
        <f>ROUND(E422*F422,2)</f>
        <v>17.04</v>
      </c>
      <c r="J422" s="123">
        <v>804</v>
      </c>
    </row>
    <row r="423" spans="1:10" ht="12.75">
      <c r="A423" s="119" t="s">
        <v>106</v>
      </c>
      <c r="B423" s="134" t="s">
        <v>692</v>
      </c>
      <c r="C423" s="120" t="s">
        <v>693</v>
      </c>
      <c r="D423" s="121" t="s">
        <v>116</v>
      </c>
      <c r="E423" s="122">
        <v>0.2</v>
      </c>
      <c r="F423" s="123">
        <f>ROUND(J423*$K$8,2)</f>
        <v>23.63</v>
      </c>
      <c r="G423" s="124">
        <f>ROUND(E423*F423,2)</f>
        <v>4.73</v>
      </c>
      <c r="J423" s="123">
        <v>23.68</v>
      </c>
    </row>
    <row r="424" spans="1:10" ht="12.75">
      <c r="A424" s="119" t="s">
        <v>106</v>
      </c>
      <c r="B424" s="134" t="s">
        <v>490</v>
      </c>
      <c r="C424" s="120" t="s">
        <v>115</v>
      </c>
      <c r="D424" s="121" t="s">
        <v>116</v>
      </c>
      <c r="E424" s="122">
        <v>0.074</v>
      </c>
      <c r="F424" s="123">
        <f>ROUND(J424*$K$8,2)</f>
        <v>18.76</v>
      </c>
      <c r="G424" s="124">
        <f>ROUND(E424*F424,2)</f>
        <v>1.39</v>
      </c>
      <c r="J424" s="123">
        <v>18.8</v>
      </c>
    </row>
    <row r="425" spans="1:7" ht="16.5" customHeight="1">
      <c r="A425" s="326" t="s">
        <v>474</v>
      </c>
      <c r="B425" s="327"/>
      <c r="C425" s="327"/>
      <c r="D425" s="327"/>
      <c r="E425" s="327"/>
      <c r="F425" s="328"/>
      <c r="G425" s="329">
        <f>SUM(G422)</f>
        <v>17.04</v>
      </c>
    </row>
    <row r="426" spans="1:7" ht="16.5" customHeight="1">
      <c r="A426" s="326" t="s">
        <v>477</v>
      </c>
      <c r="B426" s="327"/>
      <c r="C426" s="327"/>
      <c r="D426" s="327"/>
      <c r="E426" s="327"/>
      <c r="F426" s="328"/>
      <c r="G426" s="329">
        <f>SUM(G423:G424)</f>
        <v>6.12</v>
      </c>
    </row>
    <row r="427" spans="1:7" s="226" customFormat="1" ht="16.5" customHeight="1">
      <c r="A427" s="330" t="s">
        <v>475</v>
      </c>
      <c r="B427" s="331"/>
      <c r="C427" s="331"/>
      <c r="D427" s="331"/>
      <c r="E427" s="331"/>
      <c r="F427" s="332"/>
      <c r="G427" s="333">
        <f>SUM(G425:G426)</f>
        <v>23.16</v>
      </c>
    </row>
    <row r="428" spans="1:7" ht="16.5" customHeight="1">
      <c r="A428" s="326" t="s">
        <v>478</v>
      </c>
      <c r="B428" s="327"/>
      <c r="C428" s="327"/>
      <c r="D428" s="327"/>
      <c r="E428" s="327"/>
      <c r="F428" s="328"/>
      <c r="G428" s="329">
        <f>ROUND(G427*$H$7,2)</f>
        <v>5.79</v>
      </c>
    </row>
    <row r="429" spans="1:7" s="226" customFormat="1" ht="16.5" customHeight="1">
      <c r="A429" s="330" t="s">
        <v>476</v>
      </c>
      <c r="B429" s="331"/>
      <c r="C429" s="331"/>
      <c r="D429" s="331"/>
      <c r="E429" s="331"/>
      <c r="F429" s="332"/>
      <c r="G429" s="333">
        <f>SUM(G427:G428)</f>
        <v>28.95</v>
      </c>
    </row>
    <row r="430" spans="2:14" s="108" customFormat="1" ht="13.5">
      <c r="B430" s="133"/>
      <c r="E430" s="261"/>
      <c r="F430" s="261"/>
      <c r="G430" s="261"/>
      <c r="I430" s="116"/>
      <c r="J430" s="116"/>
      <c r="K430" s="115"/>
      <c r="L430" s="115"/>
      <c r="M430" s="115"/>
      <c r="N430" s="115"/>
    </row>
    <row r="431" spans="1:10" ht="82.5" customHeight="1">
      <c r="A431" s="222" t="str">
        <f>ORÇAMENTO!B47</f>
        <v>SINAPI</v>
      </c>
      <c r="B431" s="130">
        <f>ORÇAMENTO!C47</f>
        <v>87543</v>
      </c>
      <c r="C431" s="228" t="str">
        <f>ORÇAMENTO!D47</f>
        <v>MASSA ÚNICA, PARA RECEBIMENTO DE PINTURA OU CERÂMICA, ARGAMASSA INDUSTRIALIZADA, PREPARO MECÂNICO, APLICADO COM EQUIPAMENTO DE MISTURA E PROJEÇÃO DE 1,5 M3/H EM FACES INTERNAS DE PAREDES, ESPESSURA DE 5MM, SEM EXECUÇÃO DE TALISCAS. AF_06/2014</v>
      </c>
      <c r="D431" s="234" t="s">
        <v>113</v>
      </c>
      <c r="E431" s="235" t="s">
        <v>30</v>
      </c>
      <c r="F431" s="223" t="s">
        <v>110</v>
      </c>
      <c r="G431" s="231" t="str">
        <f>ORÇAMENTO!E47</f>
        <v>M2</v>
      </c>
      <c r="H431" s="29">
        <f>ORÇAMENTO!G47</f>
        <v>21.91</v>
      </c>
      <c r="I431" s="29">
        <f>ORÇAMENTO!H47</f>
        <v>27.39</v>
      </c>
      <c r="J431" s="223" t="s">
        <v>110</v>
      </c>
    </row>
    <row r="432" spans="1:10" s="226" customFormat="1" ht="16.5" customHeight="1">
      <c r="A432" s="223" t="s">
        <v>111</v>
      </c>
      <c r="B432" s="224" t="s">
        <v>112</v>
      </c>
      <c r="C432" s="229" t="s">
        <v>42</v>
      </c>
      <c r="D432" s="232"/>
      <c r="E432" s="233"/>
      <c r="F432" s="225" t="s">
        <v>114</v>
      </c>
      <c r="G432" s="225" t="s">
        <v>11</v>
      </c>
      <c r="J432" s="225" t="s">
        <v>114</v>
      </c>
    </row>
    <row r="433" spans="1:10" ht="38.25">
      <c r="A433" s="119" t="s">
        <v>106</v>
      </c>
      <c r="B433" s="134" t="s">
        <v>735</v>
      </c>
      <c r="C433" s="120" t="s">
        <v>736</v>
      </c>
      <c r="D433" s="121" t="s">
        <v>216</v>
      </c>
      <c r="E433" s="122">
        <v>0.0113</v>
      </c>
      <c r="F433" s="123">
        <f>ROUND(J433*$J$8,2)</f>
        <v>1478.6</v>
      </c>
      <c r="G433" s="124">
        <f>ROUND(E433*F433,2)</f>
        <v>16.71</v>
      </c>
      <c r="J433" s="123">
        <v>1486.03</v>
      </c>
    </row>
    <row r="434" spans="1:10" ht="12.75">
      <c r="A434" s="119" t="s">
        <v>106</v>
      </c>
      <c r="B434" s="134" t="s">
        <v>692</v>
      </c>
      <c r="C434" s="120" t="s">
        <v>693</v>
      </c>
      <c r="D434" s="121" t="s">
        <v>116</v>
      </c>
      <c r="E434" s="122">
        <v>0.2</v>
      </c>
      <c r="F434" s="123">
        <f>ROUND(J434*$K$8,2)</f>
        <v>23.63</v>
      </c>
      <c r="G434" s="124">
        <f>ROUND(E434*F434,2)</f>
        <v>4.73</v>
      </c>
      <c r="J434" s="123">
        <v>23.68</v>
      </c>
    </row>
    <row r="435" spans="1:10" ht="12.75">
      <c r="A435" s="119" t="s">
        <v>106</v>
      </c>
      <c r="B435" s="134" t="s">
        <v>490</v>
      </c>
      <c r="C435" s="120" t="s">
        <v>115</v>
      </c>
      <c r="D435" s="121" t="s">
        <v>116</v>
      </c>
      <c r="E435" s="122">
        <v>0.025</v>
      </c>
      <c r="F435" s="123">
        <f>ROUND(J435*$K$8,2)</f>
        <v>18.76</v>
      </c>
      <c r="G435" s="124">
        <f>ROUND(E435*F435,2)</f>
        <v>0.47</v>
      </c>
      <c r="J435" s="123">
        <v>18.8</v>
      </c>
    </row>
    <row r="436" spans="1:7" ht="16.5" customHeight="1">
      <c r="A436" s="326" t="s">
        <v>474</v>
      </c>
      <c r="B436" s="327"/>
      <c r="C436" s="327"/>
      <c r="D436" s="327"/>
      <c r="E436" s="327"/>
      <c r="F436" s="328"/>
      <c r="G436" s="329">
        <f>SUM(G433)</f>
        <v>16.71</v>
      </c>
    </row>
    <row r="437" spans="1:7" ht="16.5" customHeight="1">
      <c r="A437" s="326" t="s">
        <v>477</v>
      </c>
      <c r="B437" s="327"/>
      <c r="C437" s="327"/>
      <c r="D437" s="327"/>
      <c r="E437" s="327"/>
      <c r="F437" s="328"/>
      <c r="G437" s="329">
        <f>SUM(G434:G435)</f>
        <v>5.2</v>
      </c>
    </row>
    <row r="438" spans="1:7" s="226" customFormat="1" ht="16.5" customHeight="1">
      <c r="A438" s="330" t="s">
        <v>475</v>
      </c>
      <c r="B438" s="331"/>
      <c r="C438" s="331"/>
      <c r="D438" s="331"/>
      <c r="E438" s="331"/>
      <c r="F438" s="332"/>
      <c r="G438" s="333">
        <f>SUM(G436:G437)</f>
        <v>21.91</v>
      </c>
    </row>
    <row r="439" spans="1:7" ht="16.5" customHeight="1">
      <c r="A439" s="326" t="s">
        <v>478</v>
      </c>
      <c r="B439" s="327"/>
      <c r="C439" s="327"/>
      <c r="D439" s="327"/>
      <c r="E439" s="327"/>
      <c r="F439" s="328"/>
      <c r="G439" s="329">
        <f>ROUND(G438*$H$7,2)</f>
        <v>5.48</v>
      </c>
    </row>
    <row r="440" spans="1:7" s="226" customFormat="1" ht="16.5" customHeight="1">
      <c r="A440" s="330" t="s">
        <v>476</v>
      </c>
      <c r="B440" s="331"/>
      <c r="C440" s="331"/>
      <c r="D440" s="331"/>
      <c r="E440" s="331"/>
      <c r="F440" s="332"/>
      <c r="G440" s="333">
        <f>SUM(G438:G439)</f>
        <v>27.39</v>
      </c>
    </row>
    <row r="441" spans="2:14" s="108" customFormat="1" ht="13.5">
      <c r="B441" s="133"/>
      <c r="E441" s="261"/>
      <c r="F441" s="261"/>
      <c r="G441" s="261"/>
      <c r="I441" s="116"/>
      <c r="J441" s="116"/>
      <c r="K441" s="115"/>
      <c r="L441" s="115"/>
      <c r="M441" s="115"/>
      <c r="N441" s="115"/>
    </row>
    <row r="442" spans="1:10" ht="62.25" customHeight="1">
      <c r="A442" s="222" t="str">
        <f>ORÇAMENTO!B48</f>
        <v>SINAPI</v>
      </c>
      <c r="B442" s="130">
        <f>ORÇAMENTO!C48</f>
        <v>87273</v>
      </c>
      <c r="C442" s="228" t="str">
        <f>ORÇAMENTO!D48</f>
        <v>REVESTIMENTO CERÂMICO PARA PAREDES INTERNAS COM PLACAS TIPO ESMALTADA EXTRA DE DIMENSÕES 33X45 CM APLICADAS EM AMBIENTES DE ÁREA MAIOR QUE 5 M² NA ALTURA INTEIRA DAS PAREDES. AF_06/2014</v>
      </c>
      <c r="D442" s="234" t="s">
        <v>113</v>
      </c>
      <c r="E442" s="235" t="s">
        <v>30</v>
      </c>
      <c r="F442" s="223" t="s">
        <v>110</v>
      </c>
      <c r="G442" s="231" t="str">
        <f>ORÇAMENTO!E48</f>
        <v>M2</v>
      </c>
      <c r="H442" s="29">
        <f>ORÇAMENTO!G48</f>
        <v>68.55</v>
      </c>
      <c r="I442" s="29">
        <f>ORÇAMENTO!H48</f>
        <v>85.69</v>
      </c>
      <c r="J442" s="223" t="s">
        <v>110</v>
      </c>
    </row>
    <row r="443" spans="1:10" s="226" customFormat="1" ht="16.5" customHeight="1">
      <c r="A443" s="223" t="s">
        <v>111</v>
      </c>
      <c r="B443" s="224" t="s">
        <v>112</v>
      </c>
      <c r="C443" s="229" t="s">
        <v>42</v>
      </c>
      <c r="D443" s="232"/>
      <c r="E443" s="233"/>
      <c r="F443" s="225" t="s">
        <v>114</v>
      </c>
      <c r="G443" s="225" t="s">
        <v>11</v>
      </c>
      <c r="J443" s="225" t="s">
        <v>114</v>
      </c>
    </row>
    <row r="444" spans="1:10" ht="38.25">
      <c r="A444" s="119" t="s">
        <v>317</v>
      </c>
      <c r="B444" s="134" t="s">
        <v>737</v>
      </c>
      <c r="C444" s="120" t="s">
        <v>738</v>
      </c>
      <c r="D444" s="121" t="s">
        <v>197</v>
      </c>
      <c r="E444" s="122">
        <v>1.08</v>
      </c>
      <c r="F444" s="123">
        <f>ROUND(J444*$J$8,2)</f>
        <v>37.26</v>
      </c>
      <c r="G444" s="124">
        <f>ROUND(E444*F444,2)</f>
        <v>40.24</v>
      </c>
      <c r="J444" s="123">
        <v>37.45</v>
      </c>
    </row>
    <row r="445" spans="1:10" ht="12.75">
      <c r="A445" s="119" t="s">
        <v>317</v>
      </c>
      <c r="B445" s="134" t="s">
        <v>739</v>
      </c>
      <c r="C445" s="120" t="s">
        <v>740</v>
      </c>
      <c r="D445" s="121" t="s">
        <v>437</v>
      </c>
      <c r="E445" s="122">
        <v>6.14</v>
      </c>
      <c r="F445" s="123">
        <f>ROUND(J445*$J$8,2)</f>
        <v>0.68</v>
      </c>
      <c r="G445" s="124">
        <f>ROUND(E445*F445,2)</f>
        <v>4.18</v>
      </c>
      <c r="J445" s="123">
        <v>0.68</v>
      </c>
    </row>
    <row r="446" spans="1:10" ht="12.75">
      <c r="A446" s="119" t="s">
        <v>317</v>
      </c>
      <c r="B446" s="134" t="s">
        <v>741</v>
      </c>
      <c r="C446" s="120" t="s">
        <v>742</v>
      </c>
      <c r="D446" s="121" t="s">
        <v>437</v>
      </c>
      <c r="E446" s="122">
        <v>0.22</v>
      </c>
      <c r="F446" s="123">
        <f>ROUND(J446*$J$8,2)</f>
        <v>3.97</v>
      </c>
      <c r="G446" s="124">
        <f>ROUND(E446*F446,2)</f>
        <v>0.87</v>
      </c>
      <c r="J446" s="123">
        <v>3.99</v>
      </c>
    </row>
    <row r="447" spans="1:10" ht="25.5">
      <c r="A447" s="119" t="s">
        <v>106</v>
      </c>
      <c r="B447" s="134" t="s">
        <v>743</v>
      </c>
      <c r="C447" s="120" t="s">
        <v>744</v>
      </c>
      <c r="D447" s="121" t="s">
        <v>116</v>
      </c>
      <c r="E447" s="122">
        <v>0.66</v>
      </c>
      <c r="F447" s="123">
        <f>ROUND(J447*$K$8,2)</f>
        <v>25.01</v>
      </c>
      <c r="G447" s="124">
        <f>ROUND(E447*F447,2)</f>
        <v>16.51</v>
      </c>
      <c r="J447" s="123">
        <v>25.06</v>
      </c>
    </row>
    <row r="448" spans="1:10" ht="12.75">
      <c r="A448" s="119" t="s">
        <v>106</v>
      </c>
      <c r="B448" s="134" t="s">
        <v>490</v>
      </c>
      <c r="C448" s="120" t="s">
        <v>115</v>
      </c>
      <c r="D448" s="121" t="s">
        <v>116</v>
      </c>
      <c r="E448" s="122">
        <v>0.36</v>
      </c>
      <c r="F448" s="123">
        <f>ROUND(J448*$K$8,2)</f>
        <v>18.76</v>
      </c>
      <c r="G448" s="124">
        <f>ROUND(E448*F448,2)</f>
        <v>6.75</v>
      </c>
      <c r="J448" s="123">
        <v>18.8</v>
      </c>
    </row>
    <row r="449" spans="1:7" ht="16.5" customHeight="1">
      <c r="A449" s="326" t="s">
        <v>474</v>
      </c>
      <c r="B449" s="327"/>
      <c r="C449" s="327"/>
      <c r="D449" s="327"/>
      <c r="E449" s="327"/>
      <c r="F449" s="328"/>
      <c r="G449" s="329">
        <f>SUM(G444:G446)</f>
        <v>45.29</v>
      </c>
    </row>
    <row r="450" spans="1:7" ht="16.5" customHeight="1">
      <c r="A450" s="326" t="s">
        <v>477</v>
      </c>
      <c r="B450" s="327"/>
      <c r="C450" s="327"/>
      <c r="D450" s="327"/>
      <c r="E450" s="327"/>
      <c r="F450" s="328"/>
      <c r="G450" s="329">
        <f>SUM(G447:G448)</f>
        <v>23.26</v>
      </c>
    </row>
    <row r="451" spans="1:7" s="226" customFormat="1" ht="16.5" customHeight="1">
      <c r="A451" s="330" t="s">
        <v>475</v>
      </c>
      <c r="B451" s="331"/>
      <c r="C451" s="331"/>
      <c r="D451" s="331"/>
      <c r="E451" s="331"/>
      <c r="F451" s="332"/>
      <c r="G451" s="333">
        <f>SUM(G449:G450)</f>
        <v>68.55</v>
      </c>
    </row>
    <row r="452" spans="1:7" ht="16.5" customHeight="1">
      <c r="A452" s="326" t="s">
        <v>478</v>
      </c>
      <c r="B452" s="327"/>
      <c r="C452" s="327"/>
      <c r="D452" s="327"/>
      <c r="E452" s="327"/>
      <c r="F452" s="328"/>
      <c r="G452" s="329">
        <f>ROUND(G451*$H$7,2)</f>
        <v>17.14</v>
      </c>
    </row>
    <row r="453" spans="1:7" s="226" customFormat="1" ht="16.5" customHeight="1">
      <c r="A453" s="330" t="s">
        <v>476</v>
      </c>
      <c r="B453" s="331"/>
      <c r="C453" s="331"/>
      <c r="D453" s="331"/>
      <c r="E453" s="331"/>
      <c r="F453" s="332"/>
      <c r="G453" s="333">
        <f>SUM(G451:G452)</f>
        <v>85.69</v>
      </c>
    </row>
    <row r="454" spans="2:14" s="108" customFormat="1" ht="13.5">
      <c r="B454" s="133"/>
      <c r="E454" s="261"/>
      <c r="F454" s="261"/>
      <c r="G454" s="261"/>
      <c r="I454" s="116"/>
      <c r="J454" s="116"/>
      <c r="K454" s="115"/>
      <c r="L454" s="115"/>
      <c r="M454" s="115"/>
      <c r="N454" s="115"/>
    </row>
    <row r="455" spans="1:10" ht="39" customHeight="1">
      <c r="A455" s="222" t="str">
        <f>ORÇAMENTO!B51</f>
        <v>SINAPI</v>
      </c>
      <c r="B455" s="130" t="str">
        <f>ORÇAMENTO!C51</f>
        <v>88470</v>
      </c>
      <c r="C455" s="228" t="str">
        <f>ORÇAMENTO!D51</f>
        <v>CONTRAPISO COM ARGAMASSA AUTONIVELANTE, APLICADO SOBRE LAJE, NÃO ADERIDO, ESPESSURA 3CM. AF_07/2021</v>
      </c>
      <c r="D455" s="234" t="s">
        <v>113</v>
      </c>
      <c r="E455" s="235" t="s">
        <v>30</v>
      </c>
      <c r="F455" s="223" t="s">
        <v>110</v>
      </c>
      <c r="G455" s="231" t="str">
        <f>ORÇAMENTO!E51</f>
        <v>M2</v>
      </c>
      <c r="H455" s="29">
        <f>ORÇAMENTO!G51</f>
        <v>25.16</v>
      </c>
      <c r="I455" s="29">
        <f>ORÇAMENTO!H51</f>
        <v>31.45</v>
      </c>
      <c r="J455" s="223" t="s">
        <v>110</v>
      </c>
    </row>
    <row r="456" spans="1:10" s="226" customFormat="1" ht="16.5" customHeight="1">
      <c r="A456" s="223" t="s">
        <v>111</v>
      </c>
      <c r="B456" s="224" t="s">
        <v>112</v>
      </c>
      <c r="C456" s="229" t="s">
        <v>42</v>
      </c>
      <c r="D456" s="232"/>
      <c r="E456" s="233"/>
      <c r="F456" s="225" t="s">
        <v>114</v>
      </c>
      <c r="G456" s="225" t="s">
        <v>11</v>
      </c>
      <c r="J456" s="225" t="s">
        <v>114</v>
      </c>
    </row>
    <row r="457" spans="1:10" ht="38.25">
      <c r="A457" s="119" t="s">
        <v>317</v>
      </c>
      <c r="B457" s="134" t="s">
        <v>745</v>
      </c>
      <c r="C457" s="120" t="s">
        <v>746</v>
      </c>
      <c r="D457" s="121" t="s">
        <v>616</v>
      </c>
      <c r="E457" s="122">
        <v>0.043</v>
      </c>
      <c r="F457" s="123">
        <f>ROUND(J457*$J$8,2)</f>
        <v>521.13</v>
      </c>
      <c r="G457" s="124">
        <f>ROUND(E457*F457,2)</f>
        <v>22.41</v>
      </c>
      <c r="J457" s="123">
        <v>523.75</v>
      </c>
    </row>
    <row r="458" spans="1:10" ht="12.75">
      <c r="A458" s="119" t="s">
        <v>106</v>
      </c>
      <c r="B458" s="134" t="s">
        <v>692</v>
      </c>
      <c r="C458" s="120" t="s">
        <v>693</v>
      </c>
      <c r="D458" s="121" t="s">
        <v>116</v>
      </c>
      <c r="E458" s="122">
        <v>0.083</v>
      </c>
      <c r="F458" s="123">
        <f>ROUND(J458*$K$8,2)</f>
        <v>23.63</v>
      </c>
      <c r="G458" s="124">
        <f>ROUND(E458*F458,2)</f>
        <v>1.96</v>
      </c>
      <c r="J458" s="123">
        <v>23.68</v>
      </c>
    </row>
    <row r="459" spans="1:10" ht="12.75">
      <c r="A459" s="119" t="s">
        <v>106</v>
      </c>
      <c r="B459" s="134" t="s">
        <v>490</v>
      </c>
      <c r="C459" s="120" t="s">
        <v>115</v>
      </c>
      <c r="D459" s="121" t="s">
        <v>116</v>
      </c>
      <c r="E459" s="122">
        <v>0.042</v>
      </c>
      <c r="F459" s="123">
        <f>ROUND(J459*$K$8,2)</f>
        <v>18.76</v>
      </c>
      <c r="G459" s="124">
        <f>ROUND(E459*F459,2)</f>
        <v>0.79</v>
      </c>
      <c r="J459" s="123">
        <v>18.8</v>
      </c>
    </row>
    <row r="460" spans="1:7" ht="16.5" customHeight="1">
      <c r="A460" s="326" t="s">
        <v>474</v>
      </c>
      <c r="B460" s="327"/>
      <c r="C460" s="327"/>
      <c r="D460" s="327"/>
      <c r="E460" s="327"/>
      <c r="F460" s="328"/>
      <c r="G460" s="329">
        <f>SUM(G457)</f>
        <v>22.41</v>
      </c>
    </row>
    <row r="461" spans="1:7" ht="16.5" customHeight="1">
      <c r="A461" s="326" t="s">
        <v>477</v>
      </c>
      <c r="B461" s="327"/>
      <c r="C461" s="327"/>
      <c r="D461" s="327"/>
      <c r="E461" s="327"/>
      <c r="F461" s="328"/>
      <c r="G461" s="329">
        <f>SUM(G458:G459)</f>
        <v>2.75</v>
      </c>
    </row>
    <row r="462" spans="1:7" s="226" customFormat="1" ht="16.5" customHeight="1">
      <c r="A462" s="330" t="s">
        <v>475</v>
      </c>
      <c r="B462" s="331"/>
      <c r="C462" s="331"/>
      <c r="D462" s="331"/>
      <c r="E462" s="331"/>
      <c r="F462" s="332"/>
      <c r="G462" s="333">
        <f>SUM(G460:G461)</f>
        <v>25.16</v>
      </c>
    </row>
    <row r="463" spans="1:7" ht="16.5" customHeight="1">
      <c r="A463" s="326" t="s">
        <v>478</v>
      </c>
      <c r="B463" s="327"/>
      <c r="C463" s="327"/>
      <c r="D463" s="327"/>
      <c r="E463" s="327"/>
      <c r="F463" s="328"/>
      <c r="G463" s="329">
        <f>ROUND(G462*$H$7,2)</f>
        <v>6.29</v>
      </c>
    </row>
    <row r="464" spans="1:7" s="226" customFormat="1" ht="16.5" customHeight="1">
      <c r="A464" s="330" t="s">
        <v>476</v>
      </c>
      <c r="B464" s="331"/>
      <c r="C464" s="331"/>
      <c r="D464" s="331"/>
      <c r="E464" s="331"/>
      <c r="F464" s="332"/>
      <c r="G464" s="333">
        <f>SUM(G462:G463)</f>
        <v>31.45</v>
      </c>
    </row>
    <row r="465" spans="2:14" s="108" customFormat="1" ht="13.5">
      <c r="B465" s="133"/>
      <c r="E465" s="261"/>
      <c r="F465" s="261"/>
      <c r="G465" s="261"/>
      <c r="I465" s="116"/>
      <c r="J465" s="116"/>
      <c r="K465" s="115"/>
      <c r="L465" s="115"/>
      <c r="M465" s="115"/>
      <c r="N465" s="115"/>
    </row>
    <row r="466" spans="1:10" ht="42" customHeight="1">
      <c r="A466" s="222" t="str">
        <f>ORÇAMENTO!B52</f>
        <v>SINAPI</v>
      </c>
      <c r="B466" s="130" t="str">
        <f>ORÇAMENTO!C52</f>
        <v>87260</v>
      </c>
      <c r="C466" s="228" t="str">
        <f>ORÇAMENTO!D52</f>
        <v>REVESTIMENTO CERÂMICO PARA PISO COM PLACAS TIPO PORCELANATO DE DIMENSÕES 45X45 CM APLICADA EM AMBIENTES DE ÁREA MAIOR QUE 10 M². AF_06/2014</v>
      </c>
      <c r="D466" s="234" t="s">
        <v>113</v>
      </c>
      <c r="E466" s="235" t="s">
        <v>30</v>
      </c>
      <c r="F466" s="223" t="s">
        <v>110</v>
      </c>
      <c r="G466" s="231" t="str">
        <f>ORÇAMENTO!E52</f>
        <v>M2</v>
      </c>
      <c r="H466" s="29">
        <f>ORÇAMENTO!G52</f>
        <v>143.51</v>
      </c>
      <c r="I466" s="29">
        <f>ORÇAMENTO!H52</f>
        <v>179.39</v>
      </c>
      <c r="J466" s="223" t="s">
        <v>110</v>
      </c>
    </row>
    <row r="467" spans="1:10" s="226" customFormat="1" ht="16.5" customHeight="1">
      <c r="A467" s="223" t="s">
        <v>111</v>
      </c>
      <c r="B467" s="224" t="s">
        <v>112</v>
      </c>
      <c r="C467" s="229" t="s">
        <v>42</v>
      </c>
      <c r="D467" s="232"/>
      <c r="E467" s="233"/>
      <c r="F467" s="225" t="s">
        <v>114</v>
      </c>
      <c r="G467" s="225" t="s">
        <v>11</v>
      </c>
      <c r="J467" s="225" t="s">
        <v>114</v>
      </c>
    </row>
    <row r="468" spans="1:10" ht="25.5">
      <c r="A468" s="119" t="s">
        <v>317</v>
      </c>
      <c r="B468" s="134" t="s">
        <v>747</v>
      </c>
      <c r="C468" s="120" t="s">
        <v>748</v>
      </c>
      <c r="D468" s="121" t="s">
        <v>197</v>
      </c>
      <c r="E468" s="122">
        <v>1.06</v>
      </c>
      <c r="F468" s="123">
        <f>ROUND(J468*$J$8,2)</f>
        <v>105.02</v>
      </c>
      <c r="G468" s="124">
        <f>ROUND(E468*F468,2)</f>
        <v>111.32</v>
      </c>
      <c r="J468" s="123">
        <v>105.55</v>
      </c>
    </row>
    <row r="469" spans="1:10" ht="12.75">
      <c r="A469" s="119" t="s">
        <v>317</v>
      </c>
      <c r="B469" s="134" t="s">
        <v>741</v>
      </c>
      <c r="C469" s="120" t="s">
        <v>742</v>
      </c>
      <c r="D469" s="121" t="s">
        <v>437</v>
      </c>
      <c r="E469" s="122">
        <v>0.24</v>
      </c>
      <c r="F469" s="123">
        <f>ROUND(J469*$J$8,2)</f>
        <v>3.97</v>
      </c>
      <c r="G469" s="124">
        <f>ROUND(E469*F469,2)</f>
        <v>0.95</v>
      </c>
      <c r="J469" s="123">
        <v>3.99</v>
      </c>
    </row>
    <row r="470" spans="1:10" ht="12.75">
      <c r="A470" s="119" t="s">
        <v>317</v>
      </c>
      <c r="B470" s="134" t="s">
        <v>749</v>
      </c>
      <c r="C470" s="120" t="s">
        <v>750</v>
      </c>
      <c r="D470" s="121" t="s">
        <v>437</v>
      </c>
      <c r="E470" s="122">
        <v>8.62</v>
      </c>
      <c r="F470" s="123">
        <f>ROUND(J470*$J$8,2)</f>
        <v>2.08</v>
      </c>
      <c r="G470" s="124">
        <f>ROUND(E470*F470,2)</f>
        <v>17.93</v>
      </c>
      <c r="J470" s="123">
        <v>2.09</v>
      </c>
    </row>
    <row r="471" spans="1:10" ht="25.5">
      <c r="A471" s="119" t="s">
        <v>106</v>
      </c>
      <c r="B471" s="134" t="s">
        <v>743</v>
      </c>
      <c r="C471" s="120" t="s">
        <v>744</v>
      </c>
      <c r="D471" s="121" t="s">
        <v>116</v>
      </c>
      <c r="E471" s="122">
        <v>0.39</v>
      </c>
      <c r="F471" s="123">
        <f>ROUND(J471*$K$8,2)</f>
        <v>25.01</v>
      </c>
      <c r="G471" s="124">
        <f>ROUND(E471*F471,2)</f>
        <v>9.75</v>
      </c>
      <c r="J471" s="123">
        <v>25.06</v>
      </c>
    </row>
    <row r="472" spans="1:10" ht="12.75">
      <c r="A472" s="119" t="s">
        <v>106</v>
      </c>
      <c r="B472" s="134" t="s">
        <v>490</v>
      </c>
      <c r="C472" s="120" t="s">
        <v>115</v>
      </c>
      <c r="D472" s="121" t="s">
        <v>116</v>
      </c>
      <c r="E472" s="122">
        <v>0.19</v>
      </c>
      <c r="F472" s="123">
        <f>ROUND(J472*$K$8,2)</f>
        <v>18.76</v>
      </c>
      <c r="G472" s="124">
        <f>ROUND(E472*F472,2)</f>
        <v>3.56</v>
      </c>
      <c r="J472" s="123">
        <v>18.8</v>
      </c>
    </row>
    <row r="473" spans="1:7" ht="16.5" customHeight="1">
      <c r="A473" s="326" t="s">
        <v>474</v>
      </c>
      <c r="B473" s="327"/>
      <c r="C473" s="327"/>
      <c r="D473" s="327"/>
      <c r="E473" s="327"/>
      <c r="F473" s="328"/>
      <c r="G473" s="329">
        <f>SUM(G468:G470)</f>
        <v>130.2</v>
      </c>
    </row>
    <row r="474" spans="1:7" ht="16.5" customHeight="1">
      <c r="A474" s="326" t="s">
        <v>477</v>
      </c>
      <c r="B474" s="327"/>
      <c r="C474" s="327"/>
      <c r="D474" s="327"/>
      <c r="E474" s="327"/>
      <c r="F474" s="328"/>
      <c r="G474" s="329">
        <f>SUM(G471:G472)</f>
        <v>13.31</v>
      </c>
    </row>
    <row r="475" spans="1:7" s="226" customFormat="1" ht="16.5" customHeight="1">
      <c r="A475" s="330" t="s">
        <v>475</v>
      </c>
      <c r="B475" s="331"/>
      <c r="C475" s="331"/>
      <c r="D475" s="331"/>
      <c r="E475" s="331"/>
      <c r="F475" s="332"/>
      <c r="G475" s="333">
        <f>SUM(G473:G474)</f>
        <v>143.51</v>
      </c>
    </row>
    <row r="476" spans="1:7" ht="16.5" customHeight="1">
      <c r="A476" s="326" t="s">
        <v>478</v>
      </c>
      <c r="B476" s="327"/>
      <c r="C476" s="327"/>
      <c r="D476" s="327"/>
      <c r="E476" s="327"/>
      <c r="F476" s="328"/>
      <c r="G476" s="329">
        <f>ROUND(G475*$H$7,2)</f>
        <v>35.88</v>
      </c>
    </row>
    <row r="477" spans="1:7" s="226" customFormat="1" ht="16.5" customHeight="1">
      <c r="A477" s="330" t="s">
        <v>476</v>
      </c>
      <c r="B477" s="331"/>
      <c r="C477" s="331"/>
      <c r="D477" s="331"/>
      <c r="E477" s="331"/>
      <c r="F477" s="332"/>
      <c r="G477" s="333">
        <f>SUM(G475:G476)</f>
        <v>179.39</v>
      </c>
    </row>
    <row r="478" spans="2:14" s="108" customFormat="1" ht="13.5">
      <c r="B478" s="133"/>
      <c r="E478" s="261"/>
      <c r="F478" s="261"/>
      <c r="G478" s="261"/>
      <c r="I478" s="116"/>
      <c r="J478" s="116"/>
      <c r="K478" s="115"/>
      <c r="L478" s="115"/>
      <c r="M478" s="115"/>
      <c r="N478" s="115"/>
    </row>
    <row r="479" spans="1:10" ht="30" customHeight="1">
      <c r="A479" s="222" t="str">
        <f>ORÇAMENTO!B53</f>
        <v>SINAPI</v>
      </c>
      <c r="B479" s="130" t="str">
        <f>ORÇAMENTO!C53</f>
        <v>98689</v>
      </c>
      <c r="C479" s="228" t="str">
        <f>ORÇAMENTO!D53</f>
        <v>SOLEIRA EM GRANITO, LARGURA 15 CM, ESPESSURA 2,0 CM. AF_09/2020</v>
      </c>
      <c r="D479" s="234" t="s">
        <v>113</v>
      </c>
      <c r="E479" s="235" t="s">
        <v>30</v>
      </c>
      <c r="F479" s="223" t="s">
        <v>110</v>
      </c>
      <c r="G479" s="231" t="str">
        <f>ORÇAMENTO!E53</f>
        <v>M</v>
      </c>
      <c r="H479" s="29">
        <f>ORÇAMENTO!G53</f>
        <v>59.56</v>
      </c>
      <c r="I479" s="29">
        <f>ORÇAMENTO!H53</f>
        <v>74.45</v>
      </c>
      <c r="J479" s="223" t="s">
        <v>110</v>
      </c>
    </row>
    <row r="480" spans="1:10" s="226" customFormat="1" ht="16.5" customHeight="1">
      <c r="A480" s="223" t="s">
        <v>111</v>
      </c>
      <c r="B480" s="224" t="s">
        <v>112</v>
      </c>
      <c r="C480" s="229" t="s">
        <v>42</v>
      </c>
      <c r="D480" s="232"/>
      <c r="E480" s="233"/>
      <c r="F480" s="225" t="s">
        <v>114</v>
      </c>
      <c r="G480" s="225" t="s">
        <v>11</v>
      </c>
      <c r="J480" s="225" t="s">
        <v>114</v>
      </c>
    </row>
    <row r="481" spans="1:10" ht="38.25">
      <c r="A481" s="119" t="s">
        <v>317</v>
      </c>
      <c r="B481" s="134" t="s">
        <v>751</v>
      </c>
      <c r="C481" s="120" t="s">
        <v>752</v>
      </c>
      <c r="D481" s="121" t="s">
        <v>481</v>
      </c>
      <c r="E481" s="122">
        <v>1</v>
      </c>
      <c r="F481" s="123">
        <f>ROUND(J481*$J$8,2)</f>
        <v>38.47</v>
      </c>
      <c r="G481" s="124">
        <f>ROUND(E481*F481,2)</f>
        <v>38.47</v>
      </c>
      <c r="J481" s="123">
        <v>38.66</v>
      </c>
    </row>
    <row r="482" spans="1:10" ht="12.75">
      <c r="A482" s="119" t="s">
        <v>317</v>
      </c>
      <c r="B482" s="134" t="s">
        <v>749</v>
      </c>
      <c r="C482" s="120" t="s">
        <v>750</v>
      </c>
      <c r="D482" s="121" t="s">
        <v>437</v>
      </c>
      <c r="E482" s="122">
        <v>1.29</v>
      </c>
      <c r="F482" s="123">
        <f>ROUND(J482*$J$8,2)</f>
        <v>2.08</v>
      </c>
      <c r="G482" s="124">
        <f>ROUND(E482*F482,2)</f>
        <v>2.68</v>
      </c>
      <c r="J482" s="123">
        <v>2.09</v>
      </c>
    </row>
    <row r="483" spans="1:10" ht="25.5">
      <c r="A483" s="119" t="s">
        <v>106</v>
      </c>
      <c r="B483" s="134" t="s">
        <v>753</v>
      </c>
      <c r="C483" s="120" t="s">
        <v>754</v>
      </c>
      <c r="D483" s="121" t="s">
        <v>116</v>
      </c>
      <c r="E483" s="122">
        <v>0.547</v>
      </c>
      <c r="F483" s="123">
        <f>ROUND(J483*$K$8,2)</f>
        <v>24.29</v>
      </c>
      <c r="G483" s="124">
        <f>ROUND(E483*F483,2)</f>
        <v>13.29</v>
      </c>
      <c r="J483" s="123">
        <v>24.34</v>
      </c>
    </row>
    <row r="484" spans="1:10" ht="12.75">
      <c r="A484" s="119" t="s">
        <v>106</v>
      </c>
      <c r="B484" s="134" t="s">
        <v>490</v>
      </c>
      <c r="C484" s="120" t="s">
        <v>115</v>
      </c>
      <c r="D484" s="121" t="s">
        <v>116</v>
      </c>
      <c r="E484" s="122">
        <v>0.273</v>
      </c>
      <c r="F484" s="123">
        <f>ROUND(J484*$K$8,2)</f>
        <v>18.76</v>
      </c>
      <c r="G484" s="124">
        <f>ROUND(E484*F484,2)</f>
        <v>5.12</v>
      </c>
      <c r="J484" s="123">
        <v>18.8</v>
      </c>
    </row>
    <row r="485" spans="1:7" ht="16.5" customHeight="1">
      <c r="A485" s="326" t="s">
        <v>474</v>
      </c>
      <c r="B485" s="327"/>
      <c r="C485" s="327"/>
      <c r="D485" s="327"/>
      <c r="E485" s="327"/>
      <c r="F485" s="328"/>
      <c r="G485" s="329">
        <f>SUM(G481:G482)</f>
        <v>41.15</v>
      </c>
    </row>
    <row r="486" spans="1:7" ht="16.5" customHeight="1">
      <c r="A486" s="326" t="s">
        <v>477</v>
      </c>
      <c r="B486" s="327"/>
      <c r="C486" s="327"/>
      <c r="D486" s="327"/>
      <c r="E486" s="327"/>
      <c r="F486" s="328"/>
      <c r="G486" s="329">
        <f>SUM(G483:G484)</f>
        <v>18.41</v>
      </c>
    </row>
    <row r="487" spans="1:7" s="226" customFormat="1" ht="16.5" customHeight="1">
      <c r="A487" s="330" t="s">
        <v>475</v>
      </c>
      <c r="B487" s="331"/>
      <c r="C487" s="331"/>
      <c r="D487" s="331"/>
      <c r="E487" s="331"/>
      <c r="F487" s="332"/>
      <c r="G487" s="333">
        <f>SUM(G485:G486)</f>
        <v>59.56</v>
      </c>
    </row>
    <row r="488" spans="1:7" ht="16.5" customHeight="1">
      <c r="A488" s="326" t="s">
        <v>478</v>
      </c>
      <c r="B488" s="327"/>
      <c r="C488" s="327"/>
      <c r="D488" s="327"/>
      <c r="E488" s="327"/>
      <c r="F488" s="328"/>
      <c r="G488" s="329">
        <f>ROUND(G487*$H$7,2)</f>
        <v>14.89</v>
      </c>
    </row>
    <row r="489" spans="1:7" s="226" customFormat="1" ht="16.5" customHeight="1">
      <c r="A489" s="330" t="s">
        <v>476</v>
      </c>
      <c r="B489" s="331"/>
      <c r="C489" s="331"/>
      <c r="D489" s="331"/>
      <c r="E489" s="331"/>
      <c r="F489" s="332"/>
      <c r="G489" s="333">
        <f>SUM(G487:G488)</f>
        <v>74.45</v>
      </c>
    </row>
    <row r="490" spans="2:14" s="108" customFormat="1" ht="13.5">
      <c r="B490" s="133"/>
      <c r="E490" s="261"/>
      <c r="F490" s="261"/>
      <c r="G490" s="261"/>
      <c r="I490" s="116"/>
      <c r="J490" s="116"/>
      <c r="K490" s="115"/>
      <c r="L490" s="115"/>
      <c r="M490" s="115"/>
      <c r="N490" s="115"/>
    </row>
    <row r="491" spans="1:10" ht="54" customHeight="1">
      <c r="A491" s="222" t="str">
        <f>ORÇAMENTO!B55</f>
        <v>SINAPI</v>
      </c>
      <c r="B491" s="130" t="str">
        <f>ORÇAMENTO!C55</f>
        <v>94991</v>
      </c>
      <c r="C491" s="228" t="str">
        <f>ORÇAMENTO!D55</f>
        <v>EXECUÇÃO DE PASSEIO (CALÇADA) OU PISO DE CONCRETO COM CONCRETO MOLDADO IN LOCO, USINADO, ACABAMENTO CONVENCIONAL, NÃO ARMADO. AF_07/2016</v>
      </c>
      <c r="D491" s="234" t="s">
        <v>113</v>
      </c>
      <c r="E491" s="235" t="s">
        <v>30</v>
      </c>
      <c r="F491" s="223" t="s">
        <v>110</v>
      </c>
      <c r="G491" s="231" t="str">
        <f>ORÇAMENTO!E55</f>
        <v>M3</v>
      </c>
      <c r="H491" s="29">
        <f>ORÇAMENTO!G55</f>
        <v>710.53</v>
      </c>
      <c r="I491" s="29">
        <f>ORÇAMENTO!H55</f>
        <v>888.16</v>
      </c>
      <c r="J491" s="223" t="s">
        <v>110</v>
      </c>
    </row>
    <row r="492" spans="1:10" s="226" customFormat="1" ht="16.5" customHeight="1">
      <c r="A492" s="223" t="s">
        <v>111</v>
      </c>
      <c r="B492" s="224" t="s">
        <v>112</v>
      </c>
      <c r="C492" s="229" t="s">
        <v>42</v>
      </c>
      <c r="D492" s="232"/>
      <c r="E492" s="233"/>
      <c r="F492" s="225" t="s">
        <v>114</v>
      </c>
      <c r="G492" s="225" t="s">
        <v>11</v>
      </c>
      <c r="J492" s="225" t="s">
        <v>114</v>
      </c>
    </row>
    <row r="493" spans="1:10" ht="38.25">
      <c r="A493" s="119" t="s">
        <v>317</v>
      </c>
      <c r="B493" s="134" t="s">
        <v>755</v>
      </c>
      <c r="C493" s="120" t="s">
        <v>756</v>
      </c>
      <c r="D493" s="121" t="s">
        <v>481</v>
      </c>
      <c r="E493" s="122">
        <v>2.5</v>
      </c>
      <c r="F493" s="123">
        <f>ROUND(J493*$J$8,2)</f>
        <v>7.52</v>
      </c>
      <c r="G493" s="124">
        <f aca="true" t="shared" si="19" ref="G493:G498">ROUND(E493*F493,2)</f>
        <v>18.8</v>
      </c>
      <c r="J493" s="123">
        <v>7.56</v>
      </c>
    </row>
    <row r="494" spans="1:10" ht="25.5">
      <c r="A494" s="119" t="s">
        <v>317</v>
      </c>
      <c r="B494" s="134" t="s">
        <v>757</v>
      </c>
      <c r="C494" s="120" t="s">
        <v>758</v>
      </c>
      <c r="D494" s="121" t="s">
        <v>481</v>
      </c>
      <c r="E494" s="122">
        <v>2</v>
      </c>
      <c r="F494" s="123">
        <f>ROUND(J494*$J$8,2)</f>
        <v>3.17</v>
      </c>
      <c r="G494" s="124">
        <f t="shared" si="19"/>
        <v>6.34</v>
      </c>
      <c r="J494" s="123">
        <v>3.19</v>
      </c>
    </row>
    <row r="495" spans="1:10" ht="38.25">
      <c r="A495" s="119" t="s">
        <v>317</v>
      </c>
      <c r="B495" s="134" t="s">
        <v>759</v>
      </c>
      <c r="C495" s="120" t="s">
        <v>760</v>
      </c>
      <c r="D495" s="121" t="s">
        <v>616</v>
      </c>
      <c r="E495" s="122">
        <v>1.213</v>
      </c>
      <c r="F495" s="123">
        <f>ROUND(J495*$J$8,2)</f>
        <v>477.6</v>
      </c>
      <c r="G495" s="124">
        <f t="shared" si="19"/>
        <v>579.33</v>
      </c>
      <c r="J495" s="123">
        <v>480</v>
      </c>
    </row>
    <row r="496" spans="1:10" ht="25.5">
      <c r="A496" s="119" t="s">
        <v>106</v>
      </c>
      <c r="B496" s="134" t="s">
        <v>488</v>
      </c>
      <c r="C496" s="120" t="s">
        <v>489</v>
      </c>
      <c r="D496" s="121" t="s">
        <v>116</v>
      </c>
      <c r="E496" s="122">
        <v>2.256</v>
      </c>
      <c r="F496" s="123">
        <f>ROUND(J496*$K$8,2)</f>
        <v>23.37</v>
      </c>
      <c r="G496" s="124">
        <f t="shared" si="19"/>
        <v>52.72</v>
      </c>
      <c r="J496" s="123">
        <v>23.42</v>
      </c>
    </row>
    <row r="497" spans="1:10" ht="12.75">
      <c r="A497" s="119" t="s">
        <v>106</v>
      </c>
      <c r="B497" s="134" t="s">
        <v>692</v>
      </c>
      <c r="C497" s="120" t="s">
        <v>693</v>
      </c>
      <c r="D497" s="121" t="s">
        <v>116</v>
      </c>
      <c r="E497" s="122">
        <v>0.26</v>
      </c>
      <c r="F497" s="123">
        <f>ROUND(J497*$K$8,2)</f>
        <v>23.63</v>
      </c>
      <c r="G497" s="124">
        <f t="shared" si="19"/>
        <v>6.14</v>
      </c>
      <c r="J497" s="123">
        <v>23.68</v>
      </c>
    </row>
    <row r="498" spans="1:10" ht="12.75">
      <c r="A498" s="119" t="s">
        <v>106</v>
      </c>
      <c r="B498" s="134" t="s">
        <v>490</v>
      </c>
      <c r="C498" s="120" t="s">
        <v>115</v>
      </c>
      <c r="D498" s="121" t="s">
        <v>116</v>
      </c>
      <c r="E498" s="122">
        <v>2.516</v>
      </c>
      <c r="F498" s="123">
        <f>ROUND(J498*$K$8,2)</f>
        <v>18.76</v>
      </c>
      <c r="G498" s="124">
        <f t="shared" si="19"/>
        <v>47.2</v>
      </c>
      <c r="J498" s="123">
        <v>18.8</v>
      </c>
    </row>
    <row r="499" spans="1:7" ht="16.5" customHeight="1">
      <c r="A499" s="326" t="s">
        <v>474</v>
      </c>
      <c r="B499" s="327"/>
      <c r="C499" s="327"/>
      <c r="D499" s="327"/>
      <c r="E499" s="327"/>
      <c r="F499" s="328"/>
      <c r="G499" s="329">
        <f>SUM(G493:G495)</f>
        <v>604.47</v>
      </c>
    </row>
    <row r="500" spans="1:7" ht="16.5" customHeight="1">
      <c r="A500" s="326" t="s">
        <v>477</v>
      </c>
      <c r="B500" s="327"/>
      <c r="C500" s="327"/>
      <c r="D500" s="327"/>
      <c r="E500" s="327"/>
      <c r="F500" s="328"/>
      <c r="G500" s="329">
        <f>SUM(G496:G498)</f>
        <v>106.06</v>
      </c>
    </row>
    <row r="501" spans="1:7" s="226" customFormat="1" ht="16.5" customHeight="1">
      <c r="A501" s="330" t="s">
        <v>475</v>
      </c>
      <c r="B501" s="331"/>
      <c r="C501" s="331"/>
      <c r="D501" s="331"/>
      <c r="E501" s="331"/>
      <c r="F501" s="332"/>
      <c r="G501" s="333">
        <f>SUM(G499:G500)</f>
        <v>710.53</v>
      </c>
    </row>
    <row r="502" spans="1:7" ht="16.5" customHeight="1">
      <c r="A502" s="326" t="s">
        <v>478</v>
      </c>
      <c r="B502" s="327"/>
      <c r="C502" s="327"/>
      <c r="D502" s="327"/>
      <c r="E502" s="327"/>
      <c r="F502" s="328"/>
      <c r="G502" s="329">
        <f>ROUND(G501*$H$7,2)</f>
        <v>177.63</v>
      </c>
    </row>
    <row r="503" spans="1:7" s="226" customFormat="1" ht="16.5" customHeight="1">
      <c r="A503" s="330" t="s">
        <v>476</v>
      </c>
      <c r="B503" s="331"/>
      <c r="C503" s="331"/>
      <c r="D503" s="331"/>
      <c r="E503" s="331"/>
      <c r="F503" s="332"/>
      <c r="G503" s="333">
        <f>SUM(G501:G502)</f>
        <v>888.16</v>
      </c>
    </row>
    <row r="504" spans="2:14" s="108" customFormat="1" ht="13.5">
      <c r="B504" s="133"/>
      <c r="E504" s="261"/>
      <c r="F504" s="261"/>
      <c r="G504" s="261"/>
      <c r="I504" s="116"/>
      <c r="J504" s="116"/>
      <c r="K504" s="115"/>
      <c r="L504" s="115"/>
      <c r="M504" s="115"/>
      <c r="N504" s="115"/>
    </row>
    <row r="505" spans="1:10" ht="34.5" customHeight="1">
      <c r="A505" s="222" t="str">
        <f>ORÇAMENTO!B56</f>
        <v>SINAPI</v>
      </c>
      <c r="B505" s="130" t="str">
        <f>ORÇAMENTO!C56</f>
        <v>101094</v>
      </c>
      <c r="C505" s="228" t="str">
        <f>ORÇAMENTO!D56</f>
        <v>PISO PODOTÁTIL, DIRECIONAL OU ALERTA, ASSENTADO SOBRE ARGAMASSA. AF_05/2020</v>
      </c>
      <c r="D505" s="234" t="s">
        <v>113</v>
      </c>
      <c r="E505" s="235" t="s">
        <v>30</v>
      </c>
      <c r="F505" s="223" t="s">
        <v>110</v>
      </c>
      <c r="G505" s="231" t="str">
        <f>ORÇAMENTO!E56</f>
        <v>M</v>
      </c>
      <c r="H505" s="29">
        <f>ORÇAMENTO!G56</f>
        <v>200.64999999999998</v>
      </c>
      <c r="I505" s="29">
        <f>ORÇAMENTO!H56</f>
        <v>250.81</v>
      </c>
      <c r="J505" s="223" t="s">
        <v>110</v>
      </c>
    </row>
    <row r="506" spans="1:10" s="226" customFormat="1" ht="16.5" customHeight="1">
      <c r="A506" s="223" t="s">
        <v>111</v>
      </c>
      <c r="B506" s="224" t="s">
        <v>112</v>
      </c>
      <c r="C506" s="229" t="s">
        <v>42</v>
      </c>
      <c r="D506" s="232"/>
      <c r="E506" s="233"/>
      <c r="F506" s="225" t="s">
        <v>114</v>
      </c>
      <c r="G506" s="225" t="s">
        <v>11</v>
      </c>
      <c r="J506" s="225" t="s">
        <v>114</v>
      </c>
    </row>
    <row r="507" spans="1:10" ht="12.75">
      <c r="A507" s="119" t="s">
        <v>317</v>
      </c>
      <c r="B507" s="134" t="s">
        <v>617</v>
      </c>
      <c r="C507" s="120" t="s">
        <v>618</v>
      </c>
      <c r="D507" s="121" t="s">
        <v>437</v>
      </c>
      <c r="E507" s="122">
        <v>0.24</v>
      </c>
      <c r="F507" s="123">
        <f>ROUND(J507*$J$8,2)</f>
        <v>0.9</v>
      </c>
      <c r="G507" s="124">
        <f>ROUND(E507*F507,2)</f>
        <v>0.22</v>
      </c>
      <c r="J507" s="123">
        <v>0.9</v>
      </c>
    </row>
    <row r="508" spans="1:10" ht="12.75">
      <c r="A508" s="119" t="s">
        <v>317</v>
      </c>
      <c r="B508" s="134" t="s">
        <v>749</v>
      </c>
      <c r="C508" s="120" t="s">
        <v>750</v>
      </c>
      <c r="D508" s="121" t="s">
        <v>437</v>
      </c>
      <c r="E508" s="122">
        <v>1.215</v>
      </c>
      <c r="F508" s="123">
        <f>ROUND(J508*$J$8,2)</f>
        <v>2.08</v>
      </c>
      <c r="G508" s="124">
        <f>ROUND(E508*F508,2)</f>
        <v>2.53</v>
      </c>
      <c r="J508" s="123">
        <v>2.09</v>
      </c>
    </row>
    <row r="509" spans="1:10" ht="25.5">
      <c r="A509" s="119" t="s">
        <v>317</v>
      </c>
      <c r="B509" s="134" t="s">
        <v>761</v>
      </c>
      <c r="C509" s="120" t="s">
        <v>762</v>
      </c>
      <c r="D509" s="121" t="s">
        <v>197</v>
      </c>
      <c r="E509" s="122">
        <v>0.25</v>
      </c>
      <c r="F509" s="123">
        <f>ROUND(J509*$J$8,2)</f>
        <v>733.92</v>
      </c>
      <c r="G509" s="124">
        <f>ROUND(E509*F509,2)</f>
        <v>183.48</v>
      </c>
      <c r="J509" s="123">
        <v>737.61</v>
      </c>
    </row>
    <row r="510" spans="1:10" ht="12.75">
      <c r="A510" s="119" t="s">
        <v>106</v>
      </c>
      <c r="B510" s="134" t="s">
        <v>692</v>
      </c>
      <c r="C510" s="120" t="s">
        <v>693</v>
      </c>
      <c r="D510" s="121" t="s">
        <v>116</v>
      </c>
      <c r="E510" s="122">
        <v>0.437</v>
      </c>
      <c r="F510" s="123">
        <f>ROUND(J510*$K$8,2)</f>
        <v>23.63</v>
      </c>
      <c r="G510" s="124">
        <f>ROUND(E510*F510,2)</f>
        <v>10.33</v>
      </c>
      <c r="J510" s="123">
        <v>23.68</v>
      </c>
    </row>
    <row r="511" spans="1:10" ht="12.75">
      <c r="A511" s="119" t="s">
        <v>106</v>
      </c>
      <c r="B511" s="134" t="s">
        <v>490</v>
      </c>
      <c r="C511" s="120" t="s">
        <v>115</v>
      </c>
      <c r="D511" s="121" t="s">
        <v>116</v>
      </c>
      <c r="E511" s="122">
        <v>0.218</v>
      </c>
      <c r="F511" s="123">
        <f>ROUND(J511*$K$8,2)</f>
        <v>18.76</v>
      </c>
      <c r="G511" s="124">
        <f>ROUND(E511*F511,2)</f>
        <v>4.09</v>
      </c>
      <c r="J511" s="123">
        <v>18.8</v>
      </c>
    </row>
    <row r="512" spans="1:7" ht="16.5" customHeight="1">
      <c r="A512" s="326" t="s">
        <v>474</v>
      </c>
      <c r="B512" s="327"/>
      <c r="C512" s="327"/>
      <c r="D512" s="327"/>
      <c r="E512" s="327"/>
      <c r="F512" s="328"/>
      <c r="G512" s="329">
        <f>SUM(G507:G509)</f>
        <v>186.23</v>
      </c>
    </row>
    <row r="513" spans="1:7" ht="16.5" customHeight="1">
      <c r="A513" s="326" t="s">
        <v>477</v>
      </c>
      <c r="B513" s="327"/>
      <c r="C513" s="327"/>
      <c r="D513" s="327"/>
      <c r="E513" s="327"/>
      <c r="F513" s="328"/>
      <c r="G513" s="329">
        <f>SUM(G510:G511)</f>
        <v>14.42</v>
      </c>
    </row>
    <row r="514" spans="1:7" s="226" customFormat="1" ht="16.5" customHeight="1">
      <c r="A514" s="330" t="s">
        <v>475</v>
      </c>
      <c r="B514" s="331"/>
      <c r="C514" s="331"/>
      <c r="D514" s="331"/>
      <c r="E514" s="331"/>
      <c r="F514" s="332"/>
      <c r="G514" s="333">
        <f>SUM(G512:G513)</f>
        <v>200.64999999999998</v>
      </c>
    </row>
    <row r="515" spans="1:7" ht="16.5" customHeight="1">
      <c r="A515" s="326" t="s">
        <v>478</v>
      </c>
      <c r="B515" s="327"/>
      <c r="C515" s="327"/>
      <c r="D515" s="327"/>
      <c r="E515" s="327"/>
      <c r="F515" s="328"/>
      <c r="G515" s="329">
        <f>ROUND(G514*$H$7,2)</f>
        <v>50.16</v>
      </c>
    </row>
    <row r="516" spans="1:7" s="226" customFormat="1" ht="16.5" customHeight="1">
      <c r="A516" s="330" t="s">
        <v>476</v>
      </c>
      <c r="B516" s="331"/>
      <c r="C516" s="331"/>
      <c r="D516" s="331"/>
      <c r="E516" s="331"/>
      <c r="F516" s="332"/>
      <c r="G516" s="333">
        <f>SUM(G514:G515)</f>
        <v>250.80999999999997</v>
      </c>
    </row>
    <row r="517" spans="2:14" s="108" customFormat="1" ht="13.5">
      <c r="B517" s="133"/>
      <c r="E517" s="261"/>
      <c r="F517" s="261"/>
      <c r="G517" s="261"/>
      <c r="I517" s="116"/>
      <c r="J517" s="116"/>
      <c r="K517" s="115"/>
      <c r="L517" s="115"/>
      <c r="M517" s="115"/>
      <c r="N517" s="115"/>
    </row>
    <row r="518" spans="1:10" ht="71.25" customHeight="1">
      <c r="A518" s="222" t="str">
        <f>ORÇAMENTO!B57</f>
        <v>SINAPI</v>
      </c>
      <c r="B518" s="130" t="str">
        <f>ORÇAMENTO!C57</f>
        <v>94273</v>
      </c>
      <c r="C518" s="228" t="str">
        <f>ORÇAMENTO!D57</f>
        <v>ASSENTAMENTO DE GUIA (MEIO-FIO) EM TRECHO RETO, CONFECCIONADA EM CONCRETO PRÉ-FABRICADO, DIMENSÕES 100X15X13X30 CM (COMPRIMENTO X BASE INFERIOR X BASE SUPERIOR X ALTURA), PARA VIAS URBANAS (USO VIÁRIO). AF_06/2016</v>
      </c>
      <c r="D518" s="234" t="s">
        <v>113</v>
      </c>
      <c r="E518" s="235" t="s">
        <v>30</v>
      </c>
      <c r="F518" s="223" t="s">
        <v>110</v>
      </c>
      <c r="G518" s="231" t="str">
        <f>ORÇAMENTO!E57</f>
        <v>M</v>
      </c>
      <c r="H518" s="29">
        <f>ORÇAMENTO!G57</f>
        <v>52.580000000000005</v>
      </c>
      <c r="I518" s="29">
        <f>ORÇAMENTO!H57</f>
        <v>65.73</v>
      </c>
      <c r="J518" s="223" t="s">
        <v>110</v>
      </c>
    </row>
    <row r="519" spans="1:10" s="226" customFormat="1" ht="16.5" customHeight="1">
      <c r="A519" s="223" t="s">
        <v>111</v>
      </c>
      <c r="B519" s="224" t="s">
        <v>112</v>
      </c>
      <c r="C519" s="229" t="s">
        <v>42</v>
      </c>
      <c r="D519" s="232"/>
      <c r="E519" s="233"/>
      <c r="F519" s="225" t="s">
        <v>114</v>
      </c>
      <c r="G519" s="225" t="s">
        <v>11</v>
      </c>
      <c r="J519" s="225" t="s">
        <v>114</v>
      </c>
    </row>
    <row r="520" spans="1:10" ht="25.5">
      <c r="A520" s="119" t="s">
        <v>317</v>
      </c>
      <c r="B520" s="134" t="s">
        <v>614</v>
      </c>
      <c r="C520" s="120" t="s">
        <v>615</v>
      </c>
      <c r="D520" s="121" t="s">
        <v>616</v>
      </c>
      <c r="E520" s="122">
        <v>0.007</v>
      </c>
      <c r="F520" s="123">
        <f>ROUND(J520*$J$8,2)</f>
        <v>69.65</v>
      </c>
      <c r="G520" s="124">
        <f>ROUND(E520*F520,2)</f>
        <v>0.49</v>
      </c>
      <c r="J520" s="123">
        <v>70</v>
      </c>
    </row>
    <row r="521" spans="1:10" ht="25.5">
      <c r="A521" s="119" t="s">
        <v>317</v>
      </c>
      <c r="B521" s="134" t="s">
        <v>763</v>
      </c>
      <c r="C521" s="120" t="s">
        <v>764</v>
      </c>
      <c r="D521" s="121" t="s">
        <v>481</v>
      </c>
      <c r="E521" s="122">
        <v>1.005</v>
      </c>
      <c r="F521" s="123">
        <f>ROUND(J521*$J$8,2)</f>
        <v>33.89</v>
      </c>
      <c r="G521" s="124">
        <f>ROUND(E521*F521,2)</f>
        <v>34.06</v>
      </c>
      <c r="J521" s="123">
        <v>34.06</v>
      </c>
    </row>
    <row r="522" spans="1:10" ht="12.75">
      <c r="A522" s="119" t="s">
        <v>106</v>
      </c>
      <c r="B522" s="134" t="s">
        <v>692</v>
      </c>
      <c r="C522" s="120" t="s">
        <v>693</v>
      </c>
      <c r="D522" s="121" t="s">
        <v>116</v>
      </c>
      <c r="E522" s="122">
        <v>0.394</v>
      </c>
      <c r="F522" s="123">
        <f>ROUND(J522*$K$8,2)</f>
        <v>23.63</v>
      </c>
      <c r="G522" s="124">
        <f>ROUND(E522*F522,2)</f>
        <v>9.31</v>
      </c>
      <c r="J522" s="123">
        <v>23.68</v>
      </c>
    </row>
    <row r="523" spans="1:10" ht="12.75">
      <c r="A523" s="119" t="s">
        <v>106</v>
      </c>
      <c r="B523" s="134" t="s">
        <v>490</v>
      </c>
      <c r="C523" s="120" t="s">
        <v>115</v>
      </c>
      <c r="D523" s="121" t="s">
        <v>116</v>
      </c>
      <c r="E523" s="122">
        <v>0.394</v>
      </c>
      <c r="F523" s="123">
        <f>ROUND(J523*$K$8,2)</f>
        <v>18.76</v>
      </c>
      <c r="G523" s="124">
        <f>ROUND(E523*F523,2)</f>
        <v>7.39</v>
      </c>
      <c r="J523" s="123">
        <v>18.8</v>
      </c>
    </row>
    <row r="524" spans="1:10" ht="25.5">
      <c r="A524" s="119" t="s">
        <v>106</v>
      </c>
      <c r="B524" s="134" t="s">
        <v>765</v>
      </c>
      <c r="C524" s="120" t="s">
        <v>766</v>
      </c>
      <c r="D524" s="121" t="s">
        <v>216</v>
      </c>
      <c r="E524" s="122">
        <v>0.002</v>
      </c>
      <c r="F524" s="123">
        <f>ROUND(J524*$J$8,2)</f>
        <v>667.32</v>
      </c>
      <c r="G524" s="124">
        <f>ROUND(E524*F524,2)</f>
        <v>1.33</v>
      </c>
      <c r="J524" s="123">
        <v>670.67</v>
      </c>
    </row>
    <row r="525" spans="1:7" ht="16.5" customHeight="1">
      <c r="A525" s="326" t="s">
        <v>474</v>
      </c>
      <c r="B525" s="327"/>
      <c r="C525" s="327"/>
      <c r="D525" s="327"/>
      <c r="E525" s="327"/>
      <c r="F525" s="328"/>
      <c r="G525" s="329">
        <f>SUM(G520:G521)</f>
        <v>34.550000000000004</v>
      </c>
    </row>
    <row r="526" spans="1:7" ht="16.5" customHeight="1">
      <c r="A526" s="326" t="s">
        <v>477</v>
      </c>
      <c r="B526" s="327"/>
      <c r="C526" s="327"/>
      <c r="D526" s="327"/>
      <c r="E526" s="327"/>
      <c r="F526" s="328"/>
      <c r="G526" s="329">
        <f>SUM(G522:G524)</f>
        <v>18.03</v>
      </c>
    </row>
    <row r="527" spans="1:7" s="226" customFormat="1" ht="16.5" customHeight="1">
      <c r="A527" s="330" t="s">
        <v>475</v>
      </c>
      <c r="B527" s="331"/>
      <c r="C527" s="331"/>
      <c r="D527" s="331"/>
      <c r="E527" s="331"/>
      <c r="F527" s="332"/>
      <c r="G527" s="333">
        <f>SUM(G525:G526)</f>
        <v>52.580000000000005</v>
      </c>
    </row>
    <row r="528" spans="1:7" ht="16.5" customHeight="1">
      <c r="A528" s="326" t="s">
        <v>478</v>
      </c>
      <c r="B528" s="327"/>
      <c r="C528" s="327"/>
      <c r="D528" s="327"/>
      <c r="E528" s="327"/>
      <c r="F528" s="328"/>
      <c r="G528" s="329">
        <f>ROUND(G527*$H$7,2)</f>
        <v>13.15</v>
      </c>
    </row>
    <row r="529" spans="1:7" s="226" customFormat="1" ht="16.5" customHeight="1">
      <c r="A529" s="330" t="s">
        <v>476</v>
      </c>
      <c r="B529" s="331"/>
      <c r="C529" s="331"/>
      <c r="D529" s="331"/>
      <c r="E529" s="331"/>
      <c r="F529" s="332"/>
      <c r="G529" s="333">
        <f>SUM(G527:G528)</f>
        <v>65.73</v>
      </c>
    </row>
    <row r="530" spans="2:14" s="108" customFormat="1" ht="13.5">
      <c r="B530" s="133"/>
      <c r="E530" s="261"/>
      <c r="F530" s="261"/>
      <c r="G530" s="261"/>
      <c r="I530" s="116"/>
      <c r="J530" s="116"/>
      <c r="K530" s="115"/>
      <c r="L530" s="115"/>
      <c r="M530" s="115"/>
      <c r="N530" s="115"/>
    </row>
    <row r="531" spans="1:10" ht="30" customHeight="1">
      <c r="A531" s="222" t="str">
        <f>ORÇAMENTO!B59</f>
        <v>SINAPI</v>
      </c>
      <c r="B531" s="130" t="str">
        <f>ORÇAMENTO!C59</f>
        <v>88494</v>
      </c>
      <c r="C531" s="228" t="str">
        <f>ORÇAMENTO!D59</f>
        <v>APLICAÇÃO E LIXAMENTO DE MASSA LÁTEX EM TETO, UMA DEMÃO. AF_06/2014</v>
      </c>
      <c r="D531" s="234" t="s">
        <v>113</v>
      </c>
      <c r="E531" s="235" t="s">
        <v>30</v>
      </c>
      <c r="F531" s="223" t="s">
        <v>110</v>
      </c>
      <c r="G531" s="231" t="str">
        <f>ORÇAMENTO!E59</f>
        <v>M2</v>
      </c>
      <c r="H531" s="29">
        <f>ORÇAMENTO!G59</f>
        <v>17.740000000000002</v>
      </c>
      <c r="I531" s="29">
        <f>ORÇAMENTO!H59</f>
        <v>22.18</v>
      </c>
      <c r="J531" s="223" t="s">
        <v>110</v>
      </c>
    </row>
    <row r="532" spans="1:10" s="226" customFormat="1" ht="16.5" customHeight="1">
      <c r="A532" s="223" t="s">
        <v>111</v>
      </c>
      <c r="B532" s="224" t="s">
        <v>112</v>
      </c>
      <c r="C532" s="229" t="s">
        <v>42</v>
      </c>
      <c r="D532" s="232"/>
      <c r="E532" s="233"/>
      <c r="F532" s="225" t="s">
        <v>114</v>
      </c>
      <c r="G532" s="225" t="s">
        <v>11</v>
      </c>
      <c r="J532" s="225" t="s">
        <v>114</v>
      </c>
    </row>
    <row r="533" spans="1:10" ht="25.5">
      <c r="A533" s="119" t="s">
        <v>317</v>
      </c>
      <c r="B533" s="134" t="s">
        <v>767</v>
      </c>
      <c r="C533" s="120" t="s">
        <v>768</v>
      </c>
      <c r="D533" s="121" t="s">
        <v>320</v>
      </c>
      <c r="E533" s="122">
        <v>0.06</v>
      </c>
      <c r="F533" s="123">
        <f>ROUND(J533*$J$8,2)</f>
        <v>0.74</v>
      </c>
      <c r="G533" s="124">
        <f>ROUND(E533*F533,2)</f>
        <v>0.04</v>
      </c>
      <c r="J533" s="123">
        <v>0.74</v>
      </c>
    </row>
    <row r="534" spans="1:10" ht="25.5">
      <c r="A534" s="119" t="s">
        <v>317</v>
      </c>
      <c r="B534" s="134" t="s">
        <v>769</v>
      </c>
      <c r="C534" s="120" t="s">
        <v>770</v>
      </c>
      <c r="D534" s="121" t="s">
        <v>771</v>
      </c>
      <c r="E534" s="122">
        <v>0.164</v>
      </c>
      <c r="F534" s="123">
        <f>ROUND(J534*$J$8,2)</f>
        <v>10.92</v>
      </c>
      <c r="G534" s="124">
        <f>ROUND(E534*F534,2)</f>
        <v>1.79</v>
      </c>
      <c r="J534" s="123">
        <v>10.97</v>
      </c>
    </row>
    <row r="535" spans="1:10" ht="12.75">
      <c r="A535" s="119" t="s">
        <v>106</v>
      </c>
      <c r="B535" s="134" t="s">
        <v>772</v>
      </c>
      <c r="C535" s="120" t="s">
        <v>773</v>
      </c>
      <c r="D535" s="121" t="s">
        <v>116</v>
      </c>
      <c r="E535" s="122">
        <v>0.504</v>
      </c>
      <c r="F535" s="123">
        <f>ROUND(J535*$K$8,2)</f>
        <v>24.69</v>
      </c>
      <c r="G535" s="124">
        <f>ROUND(E535*F535,2)</f>
        <v>12.44</v>
      </c>
      <c r="J535" s="123">
        <v>24.74</v>
      </c>
    </row>
    <row r="536" spans="1:10" ht="12.75">
      <c r="A536" s="119" t="s">
        <v>106</v>
      </c>
      <c r="B536" s="134" t="s">
        <v>490</v>
      </c>
      <c r="C536" s="120" t="s">
        <v>115</v>
      </c>
      <c r="D536" s="121" t="s">
        <v>116</v>
      </c>
      <c r="E536" s="122">
        <v>0.185</v>
      </c>
      <c r="F536" s="123">
        <f>ROUND(J536*$K$8,2)</f>
        <v>18.76</v>
      </c>
      <c r="G536" s="124">
        <f>ROUND(E536*F536,2)</f>
        <v>3.47</v>
      </c>
      <c r="J536" s="123">
        <v>18.8</v>
      </c>
    </row>
    <row r="537" spans="1:7" ht="16.5" customHeight="1">
      <c r="A537" s="326" t="s">
        <v>474</v>
      </c>
      <c r="B537" s="327"/>
      <c r="C537" s="327"/>
      <c r="D537" s="327"/>
      <c r="E537" s="327"/>
      <c r="F537" s="328"/>
      <c r="G537" s="329">
        <f>SUM(G533:G534)</f>
        <v>1.83</v>
      </c>
    </row>
    <row r="538" spans="1:7" ht="16.5" customHeight="1">
      <c r="A538" s="326" t="s">
        <v>477</v>
      </c>
      <c r="B538" s="327"/>
      <c r="C538" s="327"/>
      <c r="D538" s="327"/>
      <c r="E538" s="327"/>
      <c r="F538" s="328"/>
      <c r="G538" s="329">
        <f>SUM(G535:G536)</f>
        <v>15.91</v>
      </c>
    </row>
    <row r="539" spans="1:7" s="226" customFormat="1" ht="16.5" customHeight="1">
      <c r="A539" s="330" t="s">
        <v>475</v>
      </c>
      <c r="B539" s="331"/>
      <c r="C539" s="331"/>
      <c r="D539" s="331"/>
      <c r="E539" s="331"/>
      <c r="F539" s="332"/>
      <c r="G539" s="333">
        <f>SUM(G537:G538)</f>
        <v>17.740000000000002</v>
      </c>
    </row>
    <row r="540" spans="1:7" ht="16.5" customHeight="1">
      <c r="A540" s="326" t="s">
        <v>478</v>
      </c>
      <c r="B540" s="327"/>
      <c r="C540" s="327"/>
      <c r="D540" s="327"/>
      <c r="E540" s="327"/>
      <c r="F540" s="328"/>
      <c r="G540" s="329">
        <f>ROUND(G539*$H$7,2)</f>
        <v>4.44</v>
      </c>
    </row>
    <row r="541" spans="1:7" s="226" customFormat="1" ht="16.5" customHeight="1">
      <c r="A541" s="330" t="s">
        <v>476</v>
      </c>
      <c r="B541" s="331"/>
      <c r="C541" s="331"/>
      <c r="D541" s="331"/>
      <c r="E541" s="331"/>
      <c r="F541" s="332"/>
      <c r="G541" s="333">
        <f>SUM(G539:G540)</f>
        <v>22.180000000000003</v>
      </c>
    </row>
    <row r="542" spans="2:14" s="108" customFormat="1" ht="13.5">
      <c r="B542" s="133"/>
      <c r="E542" s="261"/>
      <c r="F542" s="261"/>
      <c r="G542" s="261"/>
      <c r="I542" s="116"/>
      <c r="J542" s="116"/>
      <c r="K542" s="115"/>
      <c r="L542" s="115"/>
      <c r="M542" s="115"/>
      <c r="N542" s="115"/>
    </row>
    <row r="543" spans="1:10" ht="34.5" customHeight="1">
      <c r="A543" s="222" t="str">
        <f>ORÇAMENTO!B60</f>
        <v>SINAPI</v>
      </c>
      <c r="B543" s="130" t="str">
        <f>ORÇAMENTO!C60</f>
        <v>88488</v>
      </c>
      <c r="C543" s="228" t="str">
        <f>ORÇAMENTO!D60</f>
        <v>APLICAÇÃO MANUAL DE PINTURA COM TINTA LÁTEX ACRÍLICA EM TETO, DUAS DEMÃOS. AF_06/2014</v>
      </c>
      <c r="D543" s="234" t="s">
        <v>113</v>
      </c>
      <c r="E543" s="235" t="s">
        <v>30</v>
      </c>
      <c r="F543" s="223" t="s">
        <v>110</v>
      </c>
      <c r="G543" s="231" t="str">
        <f>ORÇAMENTO!E60</f>
        <v>M2</v>
      </c>
      <c r="H543" s="29">
        <f>ORÇAMENTO!G60</f>
        <v>14.87</v>
      </c>
      <c r="I543" s="29">
        <f>ORÇAMENTO!H60</f>
        <v>18.59</v>
      </c>
      <c r="J543" s="223" t="s">
        <v>110</v>
      </c>
    </row>
    <row r="544" spans="1:10" s="226" customFormat="1" ht="16.5" customHeight="1">
      <c r="A544" s="223" t="s">
        <v>111</v>
      </c>
      <c r="B544" s="224" t="s">
        <v>112</v>
      </c>
      <c r="C544" s="229" t="s">
        <v>42</v>
      </c>
      <c r="D544" s="232"/>
      <c r="E544" s="233"/>
      <c r="F544" s="225" t="s">
        <v>114</v>
      </c>
      <c r="G544" s="225" t="s">
        <v>11</v>
      </c>
      <c r="J544" s="225" t="s">
        <v>114</v>
      </c>
    </row>
    <row r="545" spans="1:10" ht="12.75">
      <c r="A545" s="119" t="s">
        <v>317</v>
      </c>
      <c r="B545" s="134" t="s">
        <v>592</v>
      </c>
      <c r="C545" s="120" t="s">
        <v>593</v>
      </c>
      <c r="D545" s="121" t="s">
        <v>594</v>
      </c>
      <c r="E545" s="122">
        <v>0.33</v>
      </c>
      <c r="F545" s="123">
        <f>ROUND(J545*$J$8,2)</f>
        <v>21.75</v>
      </c>
      <c r="G545" s="124">
        <f>ROUND(E545*F545,2)</f>
        <v>7.18</v>
      </c>
      <c r="J545" s="123">
        <v>21.86</v>
      </c>
    </row>
    <row r="546" spans="1:10" ht="12.75">
      <c r="A546" s="119" t="s">
        <v>106</v>
      </c>
      <c r="B546" s="134" t="s">
        <v>772</v>
      </c>
      <c r="C546" s="120" t="s">
        <v>773</v>
      </c>
      <c r="D546" s="121" t="s">
        <v>116</v>
      </c>
      <c r="E546" s="122">
        <v>0.244</v>
      </c>
      <c r="F546" s="123">
        <f>ROUND(J546*$K$8,2)</f>
        <v>24.69</v>
      </c>
      <c r="G546" s="124">
        <f>ROUND(E546*F546,2)</f>
        <v>6.02</v>
      </c>
      <c r="J546" s="123">
        <v>24.74</v>
      </c>
    </row>
    <row r="547" spans="1:10" ht="12.75">
      <c r="A547" s="119" t="s">
        <v>106</v>
      </c>
      <c r="B547" s="134" t="s">
        <v>490</v>
      </c>
      <c r="C547" s="120" t="s">
        <v>115</v>
      </c>
      <c r="D547" s="121" t="s">
        <v>116</v>
      </c>
      <c r="E547" s="122">
        <v>0.089</v>
      </c>
      <c r="F547" s="123">
        <f>ROUND(J547*$K$8,2)</f>
        <v>18.76</v>
      </c>
      <c r="G547" s="124">
        <f>ROUND(E547*F547,2)</f>
        <v>1.67</v>
      </c>
      <c r="J547" s="123">
        <v>18.8</v>
      </c>
    </row>
    <row r="548" spans="1:7" ht="16.5" customHeight="1">
      <c r="A548" s="326" t="s">
        <v>474</v>
      </c>
      <c r="B548" s="327"/>
      <c r="C548" s="327"/>
      <c r="D548" s="327"/>
      <c r="E548" s="327"/>
      <c r="F548" s="328"/>
      <c r="G548" s="329">
        <f>SUM(G545)</f>
        <v>7.18</v>
      </c>
    </row>
    <row r="549" spans="1:7" ht="16.5" customHeight="1">
      <c r="A549" s="326" t="s">
        <v>477</v>
      </c>
      <c r="B549" s="327"/>
      <c r="C549" s="327"/>
      <c r="D549" s="327"/>
      <c r="E549" s="327"/>
      <c r="F549" s="328"/>
      <c r="G549" s="329">
        <f>SUM(G546:G547)</f>
        <v>7.6899999999999995</v>
      </c>
    </row>
    <row r="550" spans="1:7" s="226" customFormat="1" ht="16.5" customHeight="1">
      <c r="A550" s="330" t="s">
        <v>475</v>
      </c>
      <c r="B550" s="331"/>
      <c r="C550" s="331"/>
      <c r="D550" s="331"/>
      <c r="E550" s="331"/>
      <c r="F550" s="332"/>
      <c r="G550" s="333">
        <f>SUM(G548:G549)</f>
        <v>14.87</v>
      </c>
    </row>
    <row r="551" spans="1:7" ht="16.5" customHeight="1">
      <c r="A551" s="326" t="s">
        <v>478</v>
      </c>
      <c r="B551" s="327"/>
      <c r="C551" s="327"/>
      <c r="D551" s="327"/>
      <c r="E551" s="327"/>
      <c r="F551" s="328"/>
      <c r="G551" s="329">
        <f>ROUND(G550*$H$7,2)</f>
        <v>3.72</v>
      </c>
    </row>
    <row r="552" spans="1:7" s="226" customFormat="1" ht="16.5" customHeight="1">
      <c r="A552" s="330" t="s">
        <v>476</v>
      </c>
      <c r="B552" s="331"/>
      <c r="C552" s="331"/>
      <c r="D552" s="331"/>
      <c r="E552" s="331"/>
      <c r="F552" s="332"/>
      <c r="G552" s="333">
        <f>SUM(G550:G551)</f>
        <v>18.59</v>
      </c>
    </row>
    <row r="553" spans="2:14" s="108" customFormat="1" ht="13.5">
      <c r="B553" s="133"/>
      <c r="E553" s="261"/>
      <c r="F553" s="261"/>
      <c r="G553" s="261"/>
      <c r="I553" s="116"/>
      <c r="J553" s="116"/>
      <c r="K553" s="115"/>
      <c r="L553" s="115"/>
      <c r="M553" s="115"/>
      <c r="N553" s="115"/>
    </row>
    <row r="554" spans="1:10" ht="77.25" customHeight="1">
      <c r="A554" s="222" t="str">
        <f>ORÇAMENTO!B61</f>
        <v>CPU</v>
      </c>
      <c r="B554" s="130" t="str">
        <f>ORÇAMENTO!C61</f>
        <v>046</v>
      </c>
      <c r="C554" s="228" t="str">
        <f>ORÇAMENTO!D61</f>
        <v>APLICAÇÃO MANUAL DE PINTURA ARTÍSTICA COM TINTA LÁTEX ACRÍLICA EM PAREDES, DUAS DEMÃOS, MASSA ACRÍLICA, RESINA ACRÍLICA E VERNIZ INCOLOR, PARA REPRESENTAÇÃO DE MADEIRA RÚSTICA, TIJOLINHO MACIÇO, ROCHA, MÁRMORE OU GRANITO</v>
      </c>
      <c r="D554" s="234" t="s">
        <v>113</v>
      </c>
      <c r="E554" s="235" t="s">
        <v>30</v>
      </c>
      <c r="F554" s="223" t="s">
        <v>110</v>
      </c>
      <c r="G554" s="231" t="str">
        <f>ORÇAMENTO!E61</f>
        <v>M2</v>
      </c>
      <c r="H554" s="29">
        <f>ORÇAMENTO!G61</f>
        <v>51.160000000000004</v>
      </c>
      <c r="I554" s="29">
        <f>ORÇAMENTO!H61</f>
        <v>63.95</v>
      </c>
      <c r="J554" s="223" t="s">
        <v>110</v>
      </c>
    </row>
    <row r="555" spans="1:10" s="226" customFormat="1" ht="16.5" customHeight="1">
      <c r="A555" s="223" t="s">
        <v>111</v>
      </c>
      <c r="B555" s="224" t="s">
        <v>112</v>
      </c>
      <c r="C555" s="229" t="s">
        <v>42</v>
      </c>
      <c r="D555" s="232"/>
      <c r="E555" s="233"/>
      <c r="F555" s="225" t="s">
        <v>114</v>
      </c>
      <c r="G555" s="225" t="s">
        <v>11</v>
      </c>
      <c r="J555" s="225" t="s">
        <v>114</v>
      </c>
    </row>
    <row r="556" spans="1:10" ht="25.5">
      <c r="A556" s="119" t="s">
        <v>106</v>
      </c>
      <c r="B556" s="134">
        <v>88489</v>
      </c>
      <c r="C556" s="120" t="s">
        <v>525</v>
      </c>
      <c r="D556" s="121" t="s">
        <v>200</v>
      </c>
      <c r="E556" s="122">
        <v>1</v>
      </c>
      <c r="F556" s="123">
        <f>ROUND(J556*$J$8,2)</f>
        <v>13.05</v>
      </c>
      <c r="G556" s="124">
        <f>ROUND(E556*F556,2)</f>
        <v>13.05</v>
      </c>
      <c r="J556" s="123">
        <v>13.12</v>
      </c>
    </row>
    <row r="557" spans="1:10" ht="25.5">
      <c r="A557" s="119" t="s">
        <v>106</v>
      </c>
      <c r="B557" s="134" t="s">
        <v>774</v>
      </c>
      <c r="C557" s="120" t="s">
        <v>775</v>
      </c>
      <c r="D557" s="121" t="s">
        <v>200</v>
      </c>
      <c r="E557" s="122">
        <v>1</v>
      </c>
      <c r="F557" s="123">
        <f>ROUND(J557*$J$8,2)</f>
        <v>16.18</v>
      </c>
      <c r="G557" s="124">
        <f>ROUND(E557*F557,2)</f>
        <v>16.18</v>
      </c>
      <c r="J557" s="123">
        <v>16.26</v>
      </c>
    </row>
    <row r="558" spans="1:10" ht="12.75">
      <c r="A558" s="119" t="s">
        <v>317</v>
      </c>
      <c r="B558" s="134" t="s">
        <v>776</v>
      </c>
      <c r="C558" s="120" t="s">
        <v>777</v>
      </c>
      <c r="D558" s="121" t="s">
        <v>594</v>
      </c>
      <c r="E558" s="122">
        <v>0.1</v>
      </c>
      <c r="F558" s="123">
        <f>ROUND(J558*$J$8,2)</f>
        <v>24.1</v>
      </c>
      <c r="G558" s="124">
        <f>ROUND(E558*F558,2)</f>
        <v>2.41</v>
      </c>
      <c r="J558" s="123">
        <v>24.22</v>
      </c>
    </row>
    <row r="559" spans="1:10" ht="25.5">
      <c r="A559" s="119" t="s">
        <v>106</v>
      </c>
      <c r="B559" s="134" t="s">
        <v>778</v>
      </c>
      <c r="C559" s="120" t="s">
        <v>779</v>
      </c>
      <c r="D559" s="121" t="s">
        <v>200</v>
      </c>
      <c r="E559" s="122">
        <v>1</v>
      </c>
      <c r="F559" s="123">
        <f>ROUND(J559*$J$8,2)</f>
        <v>15.83</v>
      </c>
      <c r="G559" s="124">
        <f>ROUND(E559*F559,2)</f>
        <v>15.83</v>
      </c>
      <c r="J559" s="123">
        <v>15.91</v>
      </c>
    </row>
    <row r="560" spans="1:10" ht="38.25">
      <c r="A560" s="119" t="s">
        <v>106</v>
      </c>
      <c r="B560" s="134" t="s">
        <v>780</v>
      </c>
      <c r="C560" s="120" t="s">
        <v>781</v>
      </c>
      <c r="D560" s="121" t="s">
        <v>200</v>
      </c>
      <c r="E560" s="122">
        <v>1</v>
      </c>
      <c r="F560" s="123">
        <f>ROUND(J560*$J$8,2)</f>
        <v>3.69</v>
      </c>
      <c r="G560" s="124">
        <f>ROUND(E560*F560,2)</f>
        <v>3.69</v>
      </c>
      <c r="J560" s="123">
        <v>3.71</v>
      </c>
    </row>
    <row r="561" spans="1:7" ht="16.5" customHeight="1">
      <c r="A561" s="326" t="s">
        <v>474</v>
      </c>
      <c r="B561" s="327"/>
      <c r="C561" s="327"/>
      <c r="D561" s="327"/>
      <c r="E561" s="327"/>
      <c r="F561" s="328"/>
      <c r="G561" s="329">
        <f>SUM(G558,G559,G560)</f>
        <v>21.930000000000003</v>
      </c>
    </row>
    <row r="562" spans="1:7" ht="16.5" customHeight="1">
      <c r="A562" s="326" t="s">
        <v>477</v>
      </c>
      <c r="B562" s="327"/>
      <c r="C562" s="327"/>
      <c r="D562" s="327"/>
      <c r="E562" s="327"/>
      <c r="F562" s="328"/>
      <c r="G562" s="329">
        <f>SUM(G556:G557)</f>
        <v>29.23</v>
      </c>
    </row>
    <row r="563" spans="1:7" s="226" customFormat="1" ht="16.5" customHeight="1">
      <c r="A563" s="330" t="s">
        <v>475</v>
      </c>
      <c r="B563" s="331"/>
      <c r="C563" s="331"/>
      <c r="D563" s="331"/>
      <c r="E563" s="331"/>
      <c r="F563" s="332"/>
      <c r="G563" s="333">
        <f>SUM(G561:G562)</f>
        <v>51.160000000000004</v>
      </c>
    </row>
    <row r="564" spans="1:7" ht="16.5" customHeight="1">
      <c r="A564" s="326" t="s">
        <v>478</v>
      </c>
      <c r="B564" s="327"/>
      <c r="C564" s="327"/>
      <c r="D564" s="327"/>
      <c r="E564" s="327"/>
      <c r="F564" s="328"/>
      <c r="G564" s="329">
        <f>ROUND(G563*$H$7,2)</f>
        <v>12.79</v>
      </c>
    </row>
    <row r="565" spans="1:7" s="226" customFormat="1" ht="16.5" customHeight="1">
      <c r="A565" s="330" t="s">
        <v>476</v>
      </c>
      <c r="B565" s="331"/>
      <c r="C565" s="331"/>
      <c r="D565" s="331"/>
      <c r="E565" s="331"/>
      <c r="F565" s="332"/>
      <c r="G565" s="333">
        <f>SUM(G563:G564)</f>
        <v>63.95</v>
      </c>
    </row>
    <row r="566" spans="2:14" s="108" customFormat="1" ht="13.5">
      <c r="B566" s="133"/>
      <c r="E566" s="261"/>
      <c r="F566" s="261"/>
      <c r="G566" s="261"/>
      <c r="I566" s="116"/>
      <c r="J566" s="116"/>
      <c r="K566" s="115"/>
      <c r="L566" s="115"/>
      <c r="M566" s="115"/>
      <c r="N566" s="115"/>
    </row>
    <row r="567" spans="1:10" ht="61.5" customHeight="1">
      <c r="A567" s="222" t="str">
        <f>ORÇAMENTO!B63</f>
        <v>SINAPI</v>
      </c>
      <c r="B567" s="130" t="str">
        <f>ORÇAMENTO!C63</f>
        <v>89957</v>
      </c>
      <c r="C567" s="228" t="str">
        <f>ORÇAMENTO!D63</f>
        <v>PONTO DE CONSUMO TERMINAL DE ÁGUA FRIA (SUBRAMAL) COM TUBULAÇÃO DE PVC, DN 25 MM, INSTALADO EM RAMAL DE ÁGUA, INCLUSOS RASGO E CHUMBAMENTO EM ALVENARIA. AF_12/2014</v>
      </c>
      <c r="D567" s="234" t="s">
        <v>113</v>
      </c>
      <c r="E567" s="235" t="s">
        <v>30</v>
      </c>
      <c r="F567" s="223" t="s">
        <v>110</v>
      </c>
      <c r="G567" s="231" t="str">
        <f>ORÇAMENTO!E63</f>
        <v>UN</v>
      </c>
      <c r="H567" s="29">
        <f>ORÇAMENTO!G63</f>
        <v>127.69</v>
      </c>
      <c r="I567" s="29">
        <f>ORÇAMENTO!H63</f>
        <v>159.61</v>
      </c>
      <c r="J567" s="223" t="s">
        <v>110</v>
      </c>
    </row>
    <row r="568" spans="1:10" s="226" customFormat="1" ht="16.5" customHeight="1">
      <c r="A568" s="223" t="s">
        <v>111</v>
      </c>
      <c r="B568" s="224" t="s">
        <v>112</v>
      </c>
      <c r="C568" s="229" t="s">
        <v>42</v>
      </c>
      <c r="D568" s="232"/>
      <c r="E568" s="233"/>
      <c r="F568" s="225" t="s">
        <v>114</v>
      </c>
      <c r="G568" s="225" t="s">
        <v>11</v>
      </c>
      <c r="J568" s="225" t="s">
        <v>114</v>
      </c>
    </row>
    <row r="569" spans="1:10" ht="38.25">
      <c r="A569" s="119" t="s">
        <v>106</v>
      </c>
      <c r="B569" s="134" t="s">
        <v>782</v>
      </c>
      <c r="C569" s="120" t="s">
        <v>783</v>
      </c>
      <c r="D569" s="121" t="s">
        <v>205</v>
      </c>
      <c r="E569" s="122">
        <v>2.14</v>
      </c>
      <c r="F569" s="123">
        <f aca="true" t="shared" si="20" ref="F569:F574">ROUND(J569*$J$8,2)</f>
        <v>19.85</v>
      </c>
      <c r="G569" s="124">
        <f aca="true" t="shared" si="21" ref="G569:G574">ROUND(E569*F569,2)</f>
        <v>42.48</v>
      </c>
      <c r="J569" s="123">
        <v>19.95</v>
      </c>
    </row>
    <row r="570" spans="1:10" ht="38.25">
      <c r="A570" s="119" t="s">
        <v>106</v>
      </c>
      <c r="B570" s="134" t="s">
        <v>784</v>
      </c>
      <c r="C570" s="120" t="s">
        <v>785</v>
      </c>
      <c r="D570" s="121" t="s">
        <v>211</v>
      </c>
      <c r="E570" s="122">
        <v>1.18</v>
      </c>
      <c r="F570" s="123">
        <f t="shared" si="20"/>
        <v>7.99</v>
      </c>
      <c r="G570" s="124">
        <f t="shared" si="21"/>
        <v>9.43</v>
      </c>
      <c r="J570" s="123">
        <v>8.03</v>
      </c>
    </row>
    <row r="571" spans="1:10" ht="51">
      <c r="A571" s="119" t="s">
        <v>106</v>
      </c>
      <c r="B571" s="134" t="s">
        <v>786</v>
      </c>
      <c r="C571" s="120" t="s">
        <v>787</v>
      </c>
      <c r="D571" s="121" t="s">
        <v>211</v>
      </c>
      <c r="E571" s="122">
        <v>1</v>
      </c>
      <c r="F571" s="123">
        <f t="shared" si="20"/>
        <v>15.53</v>
      </c>
      <c r="G571" s="124">
        <f t="shared" si="21"/>
        <v>15.53</v>
      </c>
      <c r="J571" s="123">
        <v>15.61</v>
      </c>
    </row>
    <row r="572" spans="1:10" ht="38.25">
      <c r="A572" s="119" t="s">
        <v>106</v>
      </c>
      <c r="B572" s="134" t="s">
        <v>788</v>
      </c>
      <c r="C572" s="120" t="s">
        <v>789</v>
      </c>
      <c r="D572" s="121" t="s">
        <v>211</v>
      </c>
      <c r="E572" s="122">
        <v>0.89</v>
      </c>
      <c r="F572" s="123">
        <f t="shared" si="20"/>
        <v>11.19</v>
      </c>
      <c r="G572" s="124">
        <f t="shared" si="21"/>
        <v>9.96</v>
      </c>
      <c r="J572" s="123">
        <v>11.25</v>
      </c>
    </row>
    <row r="573" spans="1:10" ht="38.25">
      <c r="A573" s="119" t="s">
        <v>106</v>
      </c>
      <c r="B573" s="134" t="s">
        <v>790</v>
      </c>
      <c r="C573" s="120" t="s">
        <v>791</v>
      </c>
      <c r="D573" s="121" t="s">
        <v>205</v>
      </c>
      <c r="E573" s="122">
        <v>2.14</v>
      </c>
      <c r="F573" s="123">
        <f t="shared" si="20"/>
        <v>11.55</v>
      </c>
      <c r="G573" s="124">
        <f t="shared" si="21"/>
        <v>24.72</v>
      </c>
      <c r="J573" s="123">
        <v>11.61</v>
      </c>
    </row>
    <row r="574" spans="1:10" ht="38.25">
      <c r="A574" s="119" t="s">
        <v>106</v>
      </c>
      <c r="B574" s="134" t="s">
        <v>792</v>
      </c>
      <c r="C574" s="120" t="s">
        <v>793</v>
      </c>
      <c r="D574" s="121" t="s">
        <v>205</v>
      </c>
      <c r="E574" s="122">
        <v>2.14</v>
      </c>
      <c r="F574" s="123">
        <f t="shared" si="20"/>
        <v>11.95</v>
      </c>
      <c r="G574" s="124">
        <f t="shared" si="21"/>
        <v>25.57</v>
      </c>
      <c r="J574" s="123">
        <v>12.01</v>
      </c>
    </row>
    <row r="575" spans="1:7" ht="16.5" customHeight="1">
      <c r="A575" s="326" t="s">
        <v>474</v>
      </c>
      <c r="B575" s="327"/>
      <c r="C575" s="327"/>
      <c r="D575" s="327"/>
      <c r="E575" s="327"/>
      <c r="F575" s="328"/>
      <c r="G575" s="329">
        <f>SUM(G569:G572)</f>
        <v>77.4</v>
      </c>
    </row>
    <row r="576" spans="1:7" ht="16.5" customHeight="1">
      <c r="A576" s="326" t="s">
        <v>477</v>
      </c>
      <c r="B576" s="327"/>
      <c r="C576" s="327"/>
      <c r="D576" s="327"/>
      <c r="E576" s="327"/>
      <c r="F576" s="328"/>
      <c r="G576" s="329">
        <f>SUM(G573:G574)</f>
        <v>50.29</v>
      </c>
    </row>
    <row r="577" spans="1:7" s="226" customFormat="1" ht="16.5" customHeight="1">
      <c r="A577" s="330" t="s">
        <v>475</v>
      </c>
      <c r="B577" s="331"/>
      <c r="C577" s="331"/>
      <c r="D577" s="331"/>
      <c r="E577" s="331"/>
      <c r="F577" s="332"/>
      <c r="G577" s="333">
        <f>SUM(G575:G576)</f>
        <v>127.69</v>
      </c>
    </row>
    <row r="578" spans="1:7" ht="16.5" customHeight="1">
      <c r="A578" s="326" t="s">
        <v>478</v>
      </c>
      <c r="B578" s="327"/>
      <c r="C578" s="327"/>
      <c r="D578" s="327"/>
      <c r="E578" s="327"/>
      <c r="F578" s="328"/>
      <c r="G578" s="329">
        <f>ROUND(G577*$H$7,2)</f>
        <v>31.92</v>
      </c>
    </row>
    <row r="579" spans="1:7" s="226" customFormat="1" ht="16.5" customHeight="1">
      <c r="A579" s="330" t="s">
        <v>476</v>
      </c>
      <c r="B579" s="331"/>
      <c r="C579" s="331"/>
      <c r="D579" s="331"/>
      <c r="E579" s="331"/>
      <c r="F579" s="332"/>
      <c r="G579" s="333">
        <f>SUM(G577:G578)</f>
        <v>159.61</v>
      </c>
    </row>
    <row r="580" spans="2:14" s="108" customFormat="1" ht="13.5">
      <c r="B580" s="133"/>
      <c r="E580" s="261"/>
      <c r="F580" s="261"/>
      <c r="G580" s="261"/>
      <c r="I580" s="116"/>
      <c r="J580" s="116"/>
      <c r="K580" s="115"/>
      <c r="L580" s="115"/>
      <c r="M580" s="115"/>
      <c r="N580" s="115"/>
    </row>
    <row r="581" spans="1:10" ht="45" customHeight="1">
      <c r="A581" s="222" t="str">
        <f>ORÇAMENTO!B64</f>
        <v>SINAPI</v>
      </c>
      <c r="B581" s="130">
        <f>ORÇAMENTO!C64</f>
        <v>89448</v>
      </c>
      <c r="C581" s="228" t="str">
        <f>ORÇAMENTO!D64</f>
        <v>TUBO, PVC, SOLDÁVEL, DN 40MM, INSTALADO EM PRUMADA DE ÁGUA - FORNECIMENTO E INSTALAÇÃO. AF_12/2014</v>
      </c>
      <c r="D581" s="234" t="s">
        <v>113</v>
      </c>
      <c r="E581" s="235" t="s">
        <v>30</v>
      </c>
      <c r="F581" s="223" t="s">
        <v>110</v>
      </c>
      <c r="G581" s="231" t="str">
        <f>ORÇAMENTO!E64</f>
        <v>M</v>
      </c>
      <c r="H581" s="29">
        <f>ORÇAMENTO!G64</f>
        <v>15.9</v>
      </c>
      <c r="I581" s="29">
        <f>ORÇAMENTO!H64</f>
        <v>19.88</v>
      </c>
      <c r="J581" s="223" t="s">
        <v>110</v>
      </c>
    </row>
    <row r="582" spans="1:10" s="226" customFormat="1" ht="16.5" customHeight="1">
      <c r="A582" s="223" t="s">
        <v>111</v>
      </c>
      <c r="B582" s="224" t="s">
        <v>112</v>
      </c>
      <c r="C582" s="229" t="s">
        <v>42</v>
      </c>
      <c r="D582" s="232"/>
      <c r="E582" s="233"/>
      <c r="F582" s="225" t="s">
        <v>114</v>
      </c>
      <c r="G582" s="225" t="s">
        <v>11</v>
      </c>
      <c r="J582" s="225" t="s">
        <v>114</v>
      </c>
    </row>
    <row r="583" spans="1:10" ht="25.5">
      <c r="A583" s="119" t="s">
        <v>317</v>
      </c>
      <c r="B583" s="134" t="s">
        <v>794</v>
      </c>
      <c r="C583" s="120" t="s">
        <v>798</v>
      </c>
      <c r="D583" s="121" t="s">
        <v>481</v>
      </c>
      <c r="E583" s="122">
        <v>1.061</v>
      </c>
      <c r="F583" s="123">
        <f>ROUND(J583*$J$8,2)</f>
        <v>14.05</v>
      </c>
      <c r="G583" s="124">
        <f>ROUND(E583*F583,2)</f>
        <v>14.91</v>
      </c>
      <c r="J583" s="123">
        <v>14.12</v>
      </c>
    </row>
    <row r="584" spans="1:10" ht="12.75">
      <c r="A584" s="119" t="s">
        <v>317</v>
      </c>
      <c r="B584" s="134" t="s">
        <v>795</v>
      </c>
      <c r="C584" s="120" t="s">
        <v>799</v>
      </c>
      <c r="D584" s="121" t="s">
        <v>320</v>
      </c>
      <c r="E584" s="122">
        <v>0.008</v>
      </c>
      <c r="F584" s="123">
        <f>ROUND(J584*$J$8,2)</f>
        <v>1.74</v>
      </c>
      <c r="G584" s="124">
        <f>ROUND(E584*F584,2)</f>
        <v>0.01</v>
      </c>
      <c r="J584" s="123">
        <v>1.75</v>
      </c>
    </row>
    <row r="585" spans="1:10" ht="25.5">
      <c r="A585" s="119" t="s">
        <v>106</v>
      </c>
      <c r="B585" s="134" t="s">
        <v>796</v>
      </c>
      <c r="C585" s="120" t="s">
        <v>800</v>
      </c>
      <c r="D585" s="121" t="s">
        <v>116</v>
      </c>
      <c r="E585" s="122">
        <v>0.024</v>
      </c>
      <c r="F585" s="123">
        <f>ROUND(J585*$K$8,2)</f>
        <v>18.01</v>
      </c>
      <c r="G585" s="124">
        <f>ROUND(E585*F585,2)</f>
        <v>0.43</v>
      </c>
      <c r="J585" s="123">
        <v>18.05</v>
      </c>
    </row>
    <row r="586" spans="1:10" ht="25.5">
      <c r="A586" s="119" t="s">
        <v>106</v>
      </c>
      <c r="B586" s="134" t="s">
        <v>797</v>
      </c>
      <c r="C586" s="120" t="s">
        <v>801</v>
      </c>
      <c r="D586" s="121" t="s">
        <v>116</v>
      </c>
      <c r="E586" s="122">
        <v>0.024</v>
      </c>
      <c r="F586" s="123">
        <f>ROUND(J586*$K$8,2)</f>
        <v>23.01</v>
      </c>
      <c r="G586" s="124">
        <f>ROUND(E586*F586,2)</f>
        <v>0.55</v>
      </c>
      <c r="J586" s="123">
        <v>23.06</v>
      </c>
    </row>
    <row r="587" spans="1:7" ht="16.5" customHeight="1">
      <c r="A587" s="326" t="s">
        <v>474</v>
      </c>
      <c r="B587" s="327"/>
      <c r="C587" s="327"/>
      <c r="D587" s="327"/>
      <c r="E587" s="327"/>
      <c r="F587" s="328"/>
      <c r="G587" s="329">
        <f>SUM(G583:G584)</f>
        <v>14.92</v>
      </c>
    </row>
    <row r="588" spans="1:7" ht="16.5" customHeight="1">
      <c r="A588" s="326" t="s">
        <v>477</v>
      </c>
      <c r="B588" s="327"/>
      <c r="C588" s="327"/>
      <c r="D588" s="327"/>
      <c r="E588" s="327"/>
      <c r="F588" s="328"/>
      <c r="G588" s="329">
        <f>SUM(G585:G586)</f>
        <v>0.98</v>
      </c>
    </row>
    <row r="589" spans="1:7" s="226" customFormat="1" ht="16.5" customHeight="1">
      <c r="A589" s="330" t="s">
        <v>475</v>
      </c>
      <c r="B589" s="331"/>
      <c r="C589" s="331"/>
      <c r="D589" s="331"/>
      <c r="E589" s="331"/>
      <c r="F589" s="332"/>
      <c r="G589" s="333">
        <f>SUM(G587:G588)</f>
        <v>15.9</v>
      </c>
    </row>
    <row r="590" spans="1:7" ht="16.5" customHeight="1">
      <c r="A590" s="326" t="s">
        <v>478</v>
      </c>
      <c r="B590" s="327"/>
      <c r="C590" s="327"/>
      <c r="D590" s="327"/>
      <c r="E590" s="327"/>
      <c r="F590" s="328"/>
      <c r="G590" s="329">
        <f>ROUND(G589*$H$7,2)</f>
        <v>3.98</v>
      </c>
    </row>
    <row r="591" spans="1:7" s="226" customFormat="1" ht="16.5" customHeight="1">
      <c r="A591" s="330" t="s">
        <v>476</v>
      </c>
      <c r="B591" s="331"/>
      <c r="C591" s="331"/>
      <c r="D591" s="331"/>
      <c r="E591" s="331"/>
      <c r="F591" s="332"/>
      <c r="G591" s="333">
        <f>SUM(G589:G590)</f>
        <v>19.88</v>
      </c>
    </row>
    <row r="592" spans="2:14" s="108" customFormat="1" ht="13.5">
      <c r="B592" s="133"/>
      <c r="E592" s="261"/>
      <c r="F592" s="261"/>
      <c r="G592" s="261"/>
      <c r="I592" s="116"/>
      <c r="J592" s="116"/>
      <c r="K592" s="115"/>
      <c r="L592" s="115"/>
      <c r="M592" s="115"/>
      <c r="N592" s="115"/>
    </row>
    <row r="593" spans="1:10" ht="45" customHeight="1">
      <c r="A593" s="222" t="str">
        <f>ORÇAMENTO!B65</f>
        <v>SINAPI</v>
      </c>
      <c r="B593" s="130">
        <f>ORÇAMENTO!C65</f>
        <v>89497</v>
      </c>
      <c r="C593" s="228" t="str">
        <f>ORÇAMENTO!D65</f>
        <v>JOELHO 90 GRAUS, PVC, SOLDÁVEL, DN 40MM, INSTALADO EM PRUMADA DE ÁGUA - FORNECIMENTO E INSTALAÇÃO. AF_12/2014</v>
      </c>
      <c r="D593" s="234" t="s">
        <v>113</v>
      </c>
      <c r="E593" s="235" t="s">
        <v>30</v>
      </c>
      <c r="F593" s="223" t="s">
        <v>110</v>
      </c>
      <c r="G593" s="231" t="str">
        <f>ORÇAMENTO!E65</f>
        <v>UN</v>
      </c>
      <c r="H593" s="29">
        <f>ORÇAMENTO!G65</f>
        <v>11.33</v>
      </c>
      <c r="I593" s="29">
        <f>ORÇAMENTO!H65</f>
        <v>14.16</v>
      </c>
      <c r="J593" s="223" t="s">
        <v>110</v>
      </c>
    </row>
    <row r="594" spans="1:10" s="226" customFormat="1" ht="16.5" customHeight="1">
      <c r="A594" s="223" t="s">
        <v>111</v>
      </c>
      <c r="B594" s="224" t="s">
        <v>112</v>
      </c>
      <c r="C594" s="229" t="s">
        <v>42</v>
      </c>
      <c r="D594" s="232"/>
      <c r="E594" s="233"/>
      <c r="F594" s="225" t="s">
        <v>114</v>
      </c>
      <c r="G594" s="225" t="s">
        <v>11</v>
      </c>
      <c r="J594" s="225" t="s">
        <v>114</v>
      </c>
    </row>
    <row r="595" spans="1:10" ht="12.75">
      <c r="A595" s="119" t="s">
        <v>317</v>
      </c>
      <c r="B595" s="134" t="s">
        <v>802</v>
      </c>
      <c r="C595" s="120" t="s">
        <v>803</v>
      </c>
      <c r="D595" s="121" t="s">
        <v>320</v>
      </c>
      <c r="E595" s="122">
        <v>0.012</v>
      </c>
      <c r="F595" s="123">
        <f>ROUND(J595*$J$8,2)</f>
        <v>59.33</v>
      </c>
      <c r="G595" s="124">
        <f aca="true" t="shared" si="22" ref="G595:G600">ROUND(E595*F595,2)</f>
        <v>0.71</v>
      </c>
      <c r="J595" s="123">
        <v>59.63</v>
      </c>
    </row>
    <row r="596" spans="1:10" ht="25.5">
      <c r="A596" s="119" t="s">
        <v>317</v>
      </c>
      <c r="B596" s="134" t="s">
        <v>804</v>
      </c>
      <c r="C596" s="120" t="s">
        <v>805</v>
      </c>
      <c r="D596" s="121" t="s">
        <v>320</v>
      </c>
      <c r="E596" s="122">
        <v>1</v>
      </c>
      <c r="F596" s="123">
        <f>ROUND(J596*$J$8,2)</f>
        <v>6</v>
      </c>
      <c r="G596" s="124">
        <f t="shared" si="22"/>
        <v>6</v>
      </c>
      <c r="J596" s="123">
        <v>6.03</v>
      </c>
    </row>
    <row r="597" spans="1:10" ht="25.5">
      <c r="A597" s="119" t="s">
        <v>317</v>
      </c>
      <c r="B597" s="134" t="s">
        <v>806</v>
      </c>
      <c r="C597" s="120" t="s">
        <v>807</v>
      </c>
      <c r="D597" s="121" t="s">
        <v>320</v>
      </c>
      <c r="E597" s="122">
        <v>0.014</v>
      </c>
      <c r="F597" s="123">
        <f>ROUND(J597*$J$8,2)</f>
        <v>67.22</v>
      </c>
      <c r="G597" s="124">
        <f t="shared" si="22"/>
        <v>0.94</v>
      </c>
      <c r="J597" s="123">
        <v>67.56</v>
      </c>
    </row>
    <row r="598" spans="1:10" ht="12.75">
      <c r="A598" s="119" t="s">
        <v>317</v>
      </c>
      <c r="B598" s="134" t="s">
        <v>795</v>
      </c>
      <c r="C598" s="120" t="s">
        <v>799</v>
      </c>
      <c r="D598" s="121" t="s">
        <v>320</v>
      </c>
      <c r="E598" s="122">
        <v>0.02</v>
      </c>
      <c r="F598" s="123">
        <f>ROUND(J598*$J$8,2)</f>
        <v>1.74</v>
      </c>
      <c r="G598" s="124">
        <f t="shared" si="22"/>
        <v>0.03</v>
      </c>
      <c r="J598" s="123">
        <v>1.75</v>
      </c>
    </row>
    <row r="599" spans="1:10" ht="25.5">
      <c r="A599" s="119" t="s">
        <v>106</v>
      </c>
      <c r="B599" s="134" t="s">
        <v>796</v>
      </c>
      <c r="C599" s="120" t="s">
        <v>800</v>
      </c>
      <c r="D599" s="121" t="s">
        <v>116</v>
      </c>
      <c r="E599" s="122">
        <v>0.089</v>
      </c>
      <c r="F599" s="123">
        <f>ROUND(J599*$K$8,2)</f>
        <v>18.01</v>
      </c>
      <c r="G599" s="124">
        <f t="shared" si="22"/>
        <v>1.6</v>
      </c>
      <c r="J599" s="123">
        <v>18.05</v>
      </c>
    </row>
    <row r="600" spans="1:10" ht="25.5">
      <c r="A600" s="119" t="s">
        <v>106</v>
      </c>
      <c r="B600" s="134" t="s">
        <v>797</v>
      </c>
      <c r="C600" s="120" t="s">
        <v>801</v>
      </c>
      <c r="D600" s="121" t="s">
        <v>116</v>
      </c>
      <c r="E600" s="122">
        <v>0.089</v>
      </c>
      <c r="F600" s="123">
        <f>ROUND(J600*$K$8,2)</f>
        <v>23.01</v>
      </c>
      <c r="G600" s="124">
        <f t="shared" si="22"/>
        <v>2.05</v>
      </c>
      <c r="J600" s="123">
        <v>23.06</v>
      </c>
    </row>
    <row r="601" spans="1:7" ht="16.5" customHeight="1">
      <c r="A601" s="326" t="s">
        <v>474</v>
      </c>
      <c r="B601" s="327"/>
      <c r="C601" s="327"/>
      <c r="D601" s="327"/>
      <c r="E601" s="327"/>
      <c r="F601" s="328"/>
      <c r="G601" s="329">
        <f>SUM(G595:G598)</f>
        <v>7.680000000000001</v>
      </c>
    </row>
    <row r="602" spans="1:7" ht="16.5" customHeight="1">
      <c r="A602" s="326" t="s">
        <v>477</v>
      </c>
      <c r="B602" s="327"/>
      <c r="C602" s="327"/>
      <c r="D602" s="327"/>
      <c r="E602" s="327"/>
      <c r="F602" s="328"/>
      <c r="G602" s="329">
        <f>SUM(G599:G600)</f>
        <v>3.65</v>
      </c>
    </row>
    <row r="603" spans="1:7" s="226" customFormat="1" ht="16.5" customHeight="1">
      <c r="A603" s="330" t="s">
        <v>475</v>
      </c>
      <c r="B603" s="331"/>
      <c r="C603" s="331"/>
      <c r="D603" s="331"/>
      <c r="E603" s="331"/>
      <c r="F603" s="332"/>
      <c r="G603" s="333">
        <f>SUM(G601:G602)</f>
        <v>11.33</v>
      </c>
    </row>
    <row r="604" spans="1:7" ht="16.5" customHeight="1">
      <c r="A604" s="326" t="s">
        <v>478</v>
      </c>
      <c r="B604" s="327"/>
      <c r="C604" s="327"/>
      <c r="D604" s="327"/>
      <c r="E604" s="327"/>
      <c r="F604" s="328"/>
      <c r="G604" s="329">
        <f>ROUND(G603*$H$7,2)</f>
        <v>2.83</v>
      </c>
    </row>
    <row r="605" spans="1:7" s="226" customFormat="1" ht="16.5" customHeight="1">
      <c r="A605" s="330" t="s">
        <v>476</v>
      </c>
      <c r="B605" s="331"/>
      <c r="C605" s="331"/>
      <c r="D605" s="331"/>
      <c r="E605" s="331"/>
      <c r="F605" s="332"/>
      <c r="G605" s="333">
        <f>SUM(G603:G604)</f>
        <v>14.16</v>
      </c>
    </row>
    <row r="606" spans="2:14" s="108" customFormat="1" ht="13.5">
      <c r="B606" s="133"/>
      <c r="E606" s="261"/>
      <c r="F606" s="261"/>
      <c r="G606" s="261"/>
      <c r="I606" s="116"/>
      <c r="J606" s="116"/>
      <c r="K606" s="115"/>
      <c r="L606" s="115"/>
      <c r="M606" s="115"/>
      <c r="N606" s="115"/>
    </row>
    <row r="607" spans="1:10" ht="34.5" customHeight="1">
      <c r="A607" s="222" t="str">
        <f>ORÇAMENTO!B66</f>
        <v>SINAPI</v>
      </c>
      <c r="B607" s="130">
        <f>ORÇAMENTO!C66</f>
        <v>89623</v>
      </c>
      <c r="C607" s="228" t="str">
        <f>ORÇAMENTO!D66</f>
        <v>TE, PVC, SOLDÁVEL, DN 40MM, INSTALADO EM PRUMADA DE ÁGUA - FORNECIMENTO E INSTALAÇÃO. AF_12/2014</v>
      </c>
      <c r="D607" s="234" t="s">
        <v>113</v>
      </c>
      <c r="E607" s="235" t="s">
        <v>30</v>
      </c>
      <c r="F607" s="223" t="s">
        <v>110</v>
      </c>
      <c r="G607" s="231" t="str">
        <f>ORÇAMENTO!E66</f>
        <v>UN</v>
      </c>
      <c r="H607" s="29">
        <f>ORÇAMENTO!G66</f>
        <v>17.870000000000005</v>
      </c>
      <c r="I607" s="29">
        <f>ORÇAMENTO!H66</f>
        <v>22.34</v>
      </c>
      <c r="J607" s="223" t="s">
        <v>110</v>
      </c>
    </row>
    <row r="608" spans="1:10" s="226" customFormat="1" ht="16.5" customHeight="1">
      <c r="A608" s="223" t="s">
        <v>111</v>
      </c>
      <c r="B608" s="224" t="s">
        <v>112</v>
      </c>
      <c r="C608" s="229" t="s">
        <v>42</v>
      </c>
      <c r="D608" s="232"/>
      <c r="E608" s="233"/>
      <c r="F608" s="225" t="s">
        <v>114</v>
      </c>
      <c r="G608" s="225" t="s">
        <v>11</v>
      </c>
      <c r="J608" s="225" t="s">
        <v>114</v>
      </c>
    </row>
    <row r="609" spans="1:10" ht="12.75">
      <c r="A609" s="119" t="s">
        <v>317</v>
      </c>
      <c r="B609" s="134" t="s">
        <v>802</v>
      </c>
      <c r="C609" s="120" t="s">
        <v>803</v>
      </c>
      <c r="D609" s="121" t="s">
        <v>320</v>
      </c>
      <c r="E609" s="122">
        <v>0.018</v>
      </c>
      <c r="F609" s="123">
        <f>ROUND(J609*$J$8,2)</f>
        <v>59.33</v>
      </c>
      <c r="G609" s="124">
        <f aca="true" t="shared" si="23" ref="G609:G614">ROUND(E609*F609,2)</f>
        <v>1.07</v>
      </c>
      <c r="J609" s="123">
        <v>59.63</v>
      </c>
    </row>
    <row r="610" spans="1:10" ht="25.5">
      <c r="A610" s="119" t="s">
        <v>317</v>
      </c>
      <c r="B610" s="134" t="s">
        <v>808</v>
      </c>
      <c r="C610" s="120" t="s">
        <v>809</v>
      </c>
      <c r="D610" s="121" t="s">
        <v>320</v>
      </c>
      <c r="E610" s="122">
        <v>1</v>
      </c>
      <c r="F610" s="123">
        <f>ROUND(J610*$J$8,2)</f>
        <v>10.46</v>
      </c>
      <c r="G610" s="124">
        <f t="shared" si="23"/>
        <v>10.46</v>
      </c>
      <c r="J610" s="123">
        <v>10.51</v>
      </c>
    </row>
    <row r="611" spans="1:10" ht="25.5">
      <c r="A611" s="119" t="s">
        <v>317</v>
      </c>
      <c r="B611" s="134" t="s">
        <v>806</v>
      </c>
      <c r="C611" s="120" t="s">
        <v>807</v>
      </c>
      <c r="D611" s="121" t="s">
        <v>320</v>
      </c>
      <c r="E611" s="122">
        <v>0.021</v>
      </c>
      <c r="F611" s="123">
        <f>ROUND(J611*$J$8,2)</f>
        <v>67.22</v>
      </c>
      <c r="G611" s="124">
        <f t="shared" si="23"/>
        <v>1.41</v>
      </c>
      <c r="J611" s="123">
        <v>67.56</v>
      </c>
    </row>
    <row r="612" spans="1:10" ht="12.75">
      <c r="A612" s="119" t="s">
        <v>317</v>
      </c>
      <c r="B612" s="134" t="s">
        <v>795</v>
      </c>
      <c r="C612" s="120" t="s">
        <v>799</v>
      </c>
      <c r="D612" s="121" t="s">
        <v>320</v>
      </c>
      <c r="E612" s="122">
        <v>0.03</v>
      </c>
      <c r="F612" s="123">
        <f>ROUND(J612*$J$8,2)</f>
        <v>1.74</v>
      </c>
      <c r="G612" s="124">
        <f t="shared" si="23"/>
        <v>0.05</v>
      </c>
      <c r="J612" s="123">
        <v>1.75</v>
      </c>
    </row>
    <row r="613" spans="1:10" ht="25.5">
      <c r="A613" s="119" t="s">
        <v>106</v>
      </c>
      <c r="B613" s="134" t="s">
        <v>796</v>
      </c>
      <c r="C613" s="120" t="s">
        <v>800</v>
      </c>
      <c r="D613" s="121" t="s">
        <v>116</v>
      </c>
      <c r="E613" s="122">
        <v>0.119</v>
      </c>
      <c r="F613" s="123">
        <f>ROUND(J613*$K$8,2)</f>
        <v>18.01</v>
      </c>
      <c r="G613" s="124">
        <f t="shared" si="23"/>
        <v>2.14</v>
      </c>
      <c r="J613" s="123">
        <v>18.05</v>
      </c>
    </row>
    <row r="614" spans="1:10" ht="25.5">
      <c r="A614" s="119" t="s">
        <v>106</v>
      </c>
      <c r="B614" s="134" t="s">
        <v>797</v>
      </c>
      <c r="C614" s="120" t="s">
        <v>801</v>
      </c>
      <c r="D614" s="121" t="s">
        <v>116</v>
      </c>
      <c r="E614" s="122">
        <v>0.119</v>
      </c>
      <c r="F614" s="123">
        <f>ROUND(J614*$K$8,2)</f>
        <v>23.01</v>
      </c>
      <c r="G614" s="124">
        <f t="shared" si="23"/>
        <v>2.74</v>
      </c>
      <c r="J614" s="123">
        <v>23.06</v>
      </c>
    </row>
    <row r="615" spans="1:7" ht="16.5" customHeight="1">
      <c r="A615" s="326" t="s">
        <v>474</v>
      </c>
      <c r="B615" s="327"/>
      <c r="C615" s="327"/>
      <c r="D615" s="327"/>
      <c r="E615" s="327"/>
      <c r="F615" s="328"/>
      <c r="G615" s="329">
        <f>SUM(G609:G612)</f>
        <v>12.990000000000002</v>
      </c>
    </row>
    <row r="616" spans="1:7" ht="16.5" customHeight="1">
      <c r="A616" s="326" t="s">
        <v>477</v>
      </c>
      <c r="B616" s="327"/>
      <c r="C616" s="327"/>
      <c r="D616" s="327"/>
      <c r="E616" s="327"/>
      <c r="F616" s="328"/>
      <c r="G616" s="329">
        <f>SUM(G613:G614)</f>
        <v>4.880000000000001</v>
      </c>
    </row>
    <row r="617" spans="1:7" s="226" customFormat="1" ht="16.5" customHeight="1">
      <c r="A617" s="330" t="s">
        <v>475</v>
      </c>
      <c r="B617" s="331"/>
      <c r="C617" s="331"/>
      <c r="D617" s="331"/>
      <c r="E617" s="331"/>
      <c r="F617" s="332"/>
      <c r="G617" s="333">
        <f>SUM(G615:G616)</f>
        <v>17.870000000000005</v>
      </c>
    </row>
    <row r="618" spans="1:7" ht="16.5" customHeight="1">
      <c r="A618" s="326" t="s">
        <v>478</v>
      </c>
      <c r="B618" s="327"/>
      <c r="C618" s="327"/>
      <c r="D618" s="327"/>
      <c r="E618" s="327"/>
      <c r="F618" s="328"/>
      <c r="G618" s="329">
        <f>ROUND(G617*$H$7,2)</f>
        <v>4.47</v>
      </c>
    </row>
    <row r="619" spans="1:7" s="226" customFormat="1" ht="16.5" customHeight="1">
      <c r="A619" s="330" t="s">
        <v>476</v>
      </c>
      <c r="B619" s="331"/>
      <c r="C619" s="331"/>
      <c r="D619" s="331"/>
      <c r="E619" s="331"/>
      <c r="F619" s="332"/>
      <c r="G619" s="333">
        <f>SUM(G617:G618)</f>
        <v>22.340000000000003</v>
      </c>
    </row>
    <row r="620" spans="2:14" s="108" customFormat="1" ht="13.5">
      <c r="B620" s="133"/>
      <c r="E620" s="261"/>
      <c r="F620" s="261"/>
      <c r="G620" s="261"/>
      <c r="I620" s="116"/>
      <c r="J620" s="116"/>
      <c r="K620" s="115"/>
      <c r="L620" s="115"/>
      <c r="M620" s="115"/>
      <c r="N620" s="115"/>
    </row>
    <row r="621" spans="1:10" ht="34.5" customHeight="1">
      <c r="A621" s="222" t="str">
        <f>ORÇAMENTO!B67</f>
        <v>SINAPI</v>
      </c>
      <c r="B621" s="130">
        <f>ORÇAMENTO!C67</f>
        <v>94495</v>
      </c>
      <c r="C621" s="228" t="str">
        <f>ORÇAMENTO!D67</f>
        <v>REGISTRO DE GAVETA BRUTO, LATÃO, ROSCÁVEL, 1" - FORNECIMENTO E INSTALAÇÃO. AF_08/2021</v>
      </c>
      <c r="D621" s="234" t="s">
        <v>113</v>
      </c>
      <c r="E621" s="235" t="s">
        <v>30</v>
      </c>
      <c r="F621" s="223" t="s">
        <v>110</v>
      </c>
      <c r="G621" s="231" t="str">
        <f>ORÇAMENTO!E67</f>
        <v>UN</v>
      </c>
      <c r="H621" s="29">
        <f>ORÇAMENTO!G67</f>
        <v>57.69</v>
      </c>
      <c r="I621" s="29">
        <f>ORÇAMENTO!H67</f>
        <v>72.11</v>
      </c>
      <c r="J621" s="223" t="s">
        <v>110</v>
      </c>
    </row>
    <row r="622" spans="1:10" s="226" customFormat="1" ht="16.5" customHeight="1">
      <c r="A622" s="223" t="s">
        <v>111</v>
      </c>
      <c r="B622" s="224" t="s">
        <v>112</v>
      </c>
      <c r="C622" s="229" t="s">
        <v>42</v>
      </c>
      <c r="D622" s="232"/>
      <c r="E622" s="233"/>
      <c r="F622" s="225" t="s">
        <v>114</v>
      </c>
      <c r="G622" s="225" t="s">
        <v>11</v>
      </c>
      <c r="J622" s="225" t="s">
        <v>114</v>
      </c>
    </row>
    <row r="623" spans="1:10" ht="12.75">
      <c r="A623" s="119" t="s">
        <v>317</v>
      </c>
      <c r="B623" s="134" t="s">
        <v>810</v>
      </c>
      <c r="C623" s="120" t="s">
        <v>811</v>
      </c>
      <c r="D623" s="121" t="s">
        <v>320</v>
      </c>
      <c r="E623" s="122">
        <v>0.0132</v>
      </c>
      <c r="F623" s="123">
        <f>ROUND(J623*$J$8,2)</f>
        <v>13.2</v>
      </c>
      <c r="G623" s="124">
        <f>ROUND(E623*F623,2)</f>
        <v>0.17</v>
      </c>
      <c r="J623" s="123">
        <v>13.27</v>
      </c>
    </row>
    <row r="624" spans="1:10" ht="25.5">
      <c r="A624" s="119" t="s">
        <v>317</v>
      </c>
      <c r="B624" s="134" t="s">
        <v>812</v>
      </c>
      <c r="C624" s="120" t="s">
        <v>813</v>
      </c>
      <c r="D624" s="121" t="s">
        <v>320</v>
      </c>
      <c r="E624" s="122">
        <v>1</v>
      </c>
      <c r="F624" s="123">
        <f>ROUND(J624*$J$8,2)</f>
        <v>51.43</v>
      </c>
      <c r="G624" s="124">
        <f>ROUND(E624*F624,2)</f>
        <v>51.43</v>
      </c>
      <c r="J624" s="123">
        <v>51.69</v>
      </c>
    </row>
    <row r="625" spans="1:10" ht="25.5">
      <c r="A625" s="119" t="s">
        <v>106</v>
      </c>
      <c r="B625" s="134" t="s">
        <v>796</v>
      </c>
      <c r="C625" s="120" t="s">
        <v>800</v>
      </c>
      <c r="D625" s="121" t="s">
        <v>116</v>
      </c>
      <c r="E625" s="122">
        <v>0.1485</v>
      </c>
      <c r="F625" s="123">
        <f>ROUND(J625*$K$8,2)</f>
        <v>18.01</v>
      </c>
      <c r="G625" s="124">
        <f>ROUND(E625*F625,2)</f>
        <v>2.67</v>
      </c>
      <c r="J625" s="123">
        <v>18.05</v>
      </c>
    </row>
    <row r="626" spans="1:10" ht="25.5">
      <c r="A626" s="119" t="s">
        <v>106</v>
      </c>
      <c r="B626" s="134" t="s">
        <v>797</v>
      </c>
      <c r="C626" s="120" t="s">
        <v>801</v>
      </c>
      <c r="D626" s="121" t="s">
        <v>116</v>
      </c>
      <c r="E626" s="122">
        <v>0.1485</v>
      </c>
      <c r="F626" s="123">
        <f>ROUND(J626*$K$8,2)</f>
        <v>23.01</v>
      </c>
      <c r="G626" s="124">
        <f>ROUND(E626*F626,2)</f>
        <v>3.42</v>
      </c>
      <c r="J626" s="123">
        <v>23.06</v>
      </c>
    </row>
    <row r="627" spans="1:7" ht="16.5" customHeight="1">
      <c r="A627" s="326" t="s">
        <v>474</v>
      </c>
      <c r="B627" s="327"/>
      <c r="C627" s="327"/>
      <c r="D627" s="327"/>
      <c r="E627" s="327"/>
      <c r="F627" s="328"/>
      <c r="G627" s="329">
        <f>SUM(G623:G624)</f>
        <v>51.6</v>
      </c>
    </row>
    <row r="628" spans="1:7" ht="16.5" customHeight="1">
      <c r="A628" s="326" t="s">
        <v>477</v>
      </c>
      <c r="B628" s="327"/>
      <c r="C628" s="327"/>
      <c r="D628" s="327"/>
      <c r="E628" s="327"/>
      <c r="F628" s="328"/>
      <c r="G628" s="329">
        <f>SUM(G625:G626)</f>
        <v>6.09</v>
      </c>
    </row>
    <row r="629" spans="1:7" s="226" customFormat="1" ht="16.5" customHeight="1">
      <c r="A629" s="330" t="s">
        <v>475</v>
      </c>
      <c r="B629" s="331"/>
      <c r="C629" s="331"/>
      <c r="D629" s="331"/>
      <c r="E629" s="331"/>
      <c r="F629" s="332"/>
      <c r="G629" s="333">
        <f>SUM(G627:G628)</f>
        <v>57.69</v>
      </c>
    </row>
    <row r="630" spans="1:7" ht="16.5" customHeight="1">
      <c r="A630" s="326" t="s">
        <v>478</v>
      </c>
      <c r="B630" s="327"/>
      <c r="C630" s="327"/>
      <c r="D630" s="327"/>
      <c r="E630" s="327"/>
      <c r="F630" s="328"/>
      <c r="G630" s="329">
        <f>ROUND(G629*$H$7,2)</f>
        <v>14.42</v>
      </c>
    </row>
    <row r="631" spans="1:7" s="226" customFormat="1" ht="16.5" customHeight="1">
      <c r="A631" s="330" t="s">
        <v>476</v>
      </c>
      <c r="B631" s="331"/>
      <c r="C631" s="331"/>
      <c r="D631" s="331"/>
      <c r="E631" s="331"/>
      <c r="F631" s="332"/>
      <c r="G631" s="333">
        <f>SUM(G629:G630)</f>
        <v>72.11</v>
      </c>
    </row>
    <row r="632" spans="2:14" s="108" customFormat="1" ht="13.5">
      <c r="B632" s="133"/>
      <c r="E632" s="261"/>
      <c r="F632" s="261"/>
      <c r="G632" s="261"/>
      <c r="I632" s="116"/>
      <c r="J632" s="116"/>
      <c r="K632" s="115"/>
      <c r="L632" s="115"/>
      <c r="M632" s="115"/>
      <c r="N632" s="115"/>
    </row>
    <row r="633" spans="1:10" ht="34.5" customHeight="1">
      <c r="A633" s="222" t="str">
        <f>ORÇAMENTO!B68</f>
        <v>SINAPI</v>
      </c>
      <c r="B633" s="130">
        <f>ORÇAMENTO!C68</f>
        <v>94497</v>
      </c>
      <c r="C633" s="228" t="str">
        <f>ORÇAMENTO!D68</f>
        <v>REGISTRO DE GAVETA BRUTO, LATÃO, ROSCÁVEL, 1 1/2" - FORNECIMENTO E INSTALAÇÃO. AF_08/2021</v>
      </c>
      <c r="D633" s="234" t="s">
        <v>113</v>
      </c>
      <c r="E633" s="235" t="s">
        <v>30</v>
      </c>
      <c r="F633" s="223" t="s">
        <v>110</v>
      </c>
      <c r="G633" s="231" t="str">
        <f>ORÇAMENTO!E68</f>
        <v>UN</v>
      </c>
      <c r="H633" s="29">
        <f>ORÇAMENTO!G68</f>
        <v>99.56</v>
      </c>
      <c r="I633" s="29">
        <f>ORÇAMENTO!H68</f>
        <v>124.45</v>
      </c>
      <c r="J633" s="223" t="s">
        <v>110</v>
      </c>
    </row>
    <row r="634" spans="1:10" s="226" customFormat="1" ht="16.5" customHeight="1">
      <c r="A634" s="223" t="s">
        <v>111</v>
      </c>
      <c r="B634" s="224" t="s">
        <v>112</v>
      </c>
      <c r="C634" s="229" t="s">
        <v>42</v>
      </c>
      <c r="D634" s="232"/>
      <c r="E634" s="233"/>
      <c r="F634" s="225" t="s">
        <v>114</v>
      </c>
      <c r="G634" s="225" t="s">
        <v>11</v>
      </c>
      <c r="J634" s="225" t="s">
        <v>114</v>
      </c>
    </row>
    <row r="635" spans="1:10" ht="12.75">
      <c r="A635" s="119" t="s">
        <v>317</v>
      </c>
      <c r="B635" s="134" t="s">
        <v>810</v>
      </c>
      <c r="C635" s="120" t="s">
        <v>811</v>
      </c>
      <c r="D635" s="121" t="s">
        <v>320</v>
      </c>
      <c r="E635" s="122">
        <v>0.0192</v>
      </c>
      <c r="F635" s="123">
        <f>ROUND(J635*$J$8,2)</f>
        <v>13.2</v>
      </c>
      <c r="G635" s="124">
        <f>ROUND(E635*F635,2)</f>
        <v>0.25</v>
      </c>
      <c r="J635" s="123">
        <v>13.27</v>
      </c>
    </row>
    <row r="636" spans="1:10" ht="25.5">
      <c r="A636" s="119" t="s">
        <v>317</v>
      </c>
      <c r="B636" s="134" t="s">
        <v>814</v>
      </c>
      <c r="C636" s="120" t="s">
        <v>815</v>
      </c>
      <c r="D636" s="121" t="s">
        <v>320</v>
      </c>
      <c r="E636" s="122">
        <v>1</v>
      </c>
      <c r="F636" s="123">
        <f>ROUND(J636*$J$8,2)</f>
        <v>88.51</v>
      </c>
      <c r="G636" s="124">
        <f>ROUND(E636*F636,2)</f>
        <v>88.51</v>
      </c>
      <c r="J636" s="123">
        <v>88.95</v>
      </c>
    </row>
    <row r="637" spans="1:10" ht="25.5">
      <c r="A637" s="119" t="s">
        <v>106</v>
      </c>
      <c r="B637" s="134" t="s">
        <v>796</v>
      </c>
      <c r="C637" s="120" t="s">
        <v>800</v>
      </c>
      <c r="D637" s="121" t="s">
        <v>116</v>
      </c>
      <c r="E637" s="122">
        <v>0.2633</v>
      </c>
      <c r="F637" s="123">
        <f>ROUND(J637*$K$8,2)</f>
        <v>18.01</v>
      </c>
      <c r="G637" s="124">
        <f>ROUND(E637*F637,2)</f>
        <v>4.74</v>
      </c>
      <c r="J637" s="123">
        <v>18.05</v>
      </c>
    </row>
    <row r="638" spans="1:10" ht="25.5">
      <c r="A638" s="119" t="s">
        <v>106</v>
      </c>
      <c r="B638" s="134" t="s">
        <v>797</v>
      </c>
      <c r="C638" s="120" t="s">
        <v>801</v>
      </c>
      <c r="D638" s="121" t="s">
        <v>116</v>
      </c>
      <c r="E638" s="122">
        <v>0.2633</v>
      </c>
      <c r="F638" s="123">
        <f>ROUND(J638*$K$8,2)</f>
        <v>23.01</v>
      </c>
      <c r="G638" s="124">
        <f>ROUND(E638*F638,2)</f>
        <v>6.06</v>
      </c>
      <c r="J638" s="123">
        <v>23.06</v>
      </c>
    </row>
    <row r="639" spans="1:7" ht="16.5" customHeight="1">
      <c r="A639" s="326" t="s">
        <v>474</v>
      </c>
      <c r="B639" s="327"/>
      <c r="C639" s="327"/>
      <c r="D639" s="327"/>
      <c r="E639" s="327"/>
      <c r="F639" s="328"/>
      <c r="G639" s="329">
        <f>SUM(G635:G636)</f>
        <v>88.76</v>
      </c>
    </row>
    <row r="640" spans="1:7" ht="16.5" customHeight="1">
      <c r="A640" s="326" t="s">
        <v>477</v>
      </c>
      <c r="B640" s="327"/>
      <c r="C640" s="327"/>
      <c r="D640" s="327"/>
      <c r="E640" s="327"/>
      <c r="F640" s="328"/>
      <c r="G640" s="329">
        <f>SUM(G637:G638)</f>
        <v>10.8</v>
      </c>
    </row>
    <row r="641" spans="1:7" s="226" customFormat="1" ht="16.5" customHeight="1">
      <c r="A641" s="330" t="s">
        <v>475</v>
      </c>
      <c r="B641" s="331"/>
      <c r="C641" s="331"/>
      <c r="D641" s="331"/>
      <c r="E641" s="331"/>
      <c r="F641" s="332"/>
      <c r="G641" s="333">
        <f>SUM(G639:G640)</f>
        <v>99.56</v>
      </c>
    </row>
    <row r="642" spans="1:7" ht="16.5" customHeight="1">
      <c r="A642" s="326" t="s">
        <v>478</v>
      </c>
      <c r="B642" s="327"/>
      <c r="C642" s="327"/>
      <c r="D642" s="327"/>
      <c r="E642" s="327"/>
      <c r="F642" s="328"/>
      <c r="G642" s="329">
        <f>ROUND(G641*$H$7,2)</f>
        <v>24.89</v>
      </c>
    </row>
    <row r="643" spans="1:7" s="226" customFormat="1" ht="16.5" customHeight="1">
      <c r="A643" s="330" t="s">
        <v>476</v>
      </c>
      <c r="B643" s="331"/>
      <c r="C643" s="331"/>
      <c r="D643" s="331"/>
      <c r="E643" s="331"/>
      <c r="F643" s="332"/>
      <c r="G643" s="333">
        <f>SUM(G641:G642)</f>
        <v>124.45</v>
      </c>
    </row>
    <row r="644" spans="2:14" s="108" customFormat="1" ht="13.5">
      <c r="B644" s="133"/>
      <c r="E644" s="261"/>
      <c r="F644" s="261"/>
      <c r="G644" s="261"/>
      <c r="I644" s="116"/>
      <c r="J644" s="116"/>
      <c r="K644" s="115"/>
      <c r="L644" s="115"/>
      <c r="M644" s="115"/>
      <c r="N644" s="115"/>
    </row>
    <row r="645" spans="1:10" ht="51" customHeight="1">
      <c r="A645" s="222" t="str">
        <f>ORÇAMENTO!B69</f>
        <v>SINAPI</v>
      </c>
      <c r="B645" s="130" t="str">
        <f>ORÇAMENTO!C69</f>
        <v>99258</v>
      </c>
      <c r="C645" s="228" t="str">
        <f>ORÇAMENTO!D69</f>
        <v>CAIXA ENTERRADA HIDRÁULICA RETANGULAR, EM ALVENARIA COM BLOCOS DE CONCRETO, DIMENSÕES INTERNAS: 0,4X0,4X0,4 M PARA REDE DE DRENAGEM. AF_12/2020</v>
      </c>
      <c r="D645" s="234" t="s">
        <v>113</v>
      </c>
      <c r="E645" s="235" t="s">
        <v>30</v>
      </c>
      <c r="F645" s="223" t="s">
        <v>110</v>
      </c>
      <c r="G645" s="231" t="str">
        <f>ORÇAMENTO!E69</f>
        <v>UN</v>
      </c>
      <c r="H645" s="29">
        <f>ORÇAMENTO!G69</f>
        <v>225.13</v>
      </c>
      <c r="I645" s="29">
        <f>ORÇAMENTO!H69</f>
        <v>281.41</v>
      </c>
      <c r="J645" s="223" t="s">
        <v>110</v>
      </c>
    </row>
    <row r="646" spans="1:10" s="226" customFormat="1" ht="16.5" customHeight="1">
      <c r="A646" s="223" t="s">
        <v>111</v>
      </c>
      <c r="B646" s="224" t="s">
        <v>112</v>
      </c>
      <c r="C646" s="229" t="s">
        <v>42</v>
      </c>
      <c r="D646" s="232"/>
      <c r="E646" s="233"/>
      <c r="F646" s="225" t="s">
        <v>114</v>
      </c>
      <c r="G646" s="225" t="s">
        <v>11</v>
      </c>
      <c r="J646" s="225" t="s">
        <v>114</v>
      </c>
    </row>
    <row r="647" spans="1:10" ht="25.5">
      <c r="A647" s="119" t="s">
        <v>317</v>
      </c>
      <c r="B647" s="134" t="s">
        <v>816</v>
      </c>
      <c r="C647" s="120" t="s">
        <v>817</v>
      </c>
      <c r="D647" s="121" t="s">
        <v>320</v>
      </c>
      <c r="E647" s="122">
        <v>10.8352</v>
      </c>
      <c r="F647" s="123">
        <f aca="true" t="shared" si="24" ref="F647:F654">ROUND(J647*$J$8,2)</f>
        <v>2.34</v>
      </c>
      <c r="G647" s="124">
        <f aca="true" t="shared" si="25" ref="G647:G654">ROUND(E647*F647,2)</f>
        <v>25.35</v>
      </c>
      <c r="J647" s="123">
        <v>2.35</v>
      </c>
    </row>
    <row r="648" spans="1:10" ht="51">
      <c r="A648" s="119" t="s">
        <v>106</v>
      </c>
      <c r="B648" s="134" t="s">
        <v>818</v>
      </c>
      <c r="C648" s="120" t="s">
        <v>819</v>
      </c>
      <c r="D648" s="121" t="s">
        <v>216</v>
      </c>
      <c r="E648" s="122">
        <v>0.0007</v>
      </c>
      <c r="F648" s="123">
        <f t="shared" si="24"/>
        <v>458.99</v>
      </c>
      <c r="G648" s="124">
        <f t="shared" si="25"/>
        <v>0.32</v>
      </c>
      <c r="J648" s="123">
        <v>461.3</v>
      </c>
    </row>
    <row r="649" spans="1:10" ht="12.75">
      <c r="A649" s="119" t="s">
        <v>106</v>
      </c>
      <c r="B649" s="134" t="s">
        <v>692</v>
      </c>
      <c r="C649" s="120" t="s">
        <v>693</v>
      </c>
      <c r="D649" s="121" t="s">
        <v>116</v>
      </c>
      <c r="E649" s="122">
        <v>2.0421</v>
      </c>
      <c r="F649" s="123">
        <f>ROUND(J649*$K$8,2)</f>
        <v>23.63</v>
      </c>
      <c r="G649" s="124">
        <f t="shared" si="25"/>
        <v>48.25</v>
      </c>
      <c r="J649" s="123">
        <v>23.68</v>
      </c>
    </row>
    <row r="650" spans="1:10" ht="12.75">
      <c r="A650" s="119" t="s">
        <v>106</v>
      </c>
      <c r="B650" s="134" t="s">
        <v>490</v>
      </c>
      <c r="C650" s="120" t="s">
        <v>115</v>
      </c>
      <c r="D650" s="121" t="s">
        <v>116</v>
      </c>
      <c r="E650" s="122">
        <v>2.0421</v>
      </c>
      <c r="F650" s="123">
        <f>ROUND(J650*$K$8,2)</f>
        <v>18.76</v>
      </c>
      <c r="G650" s="124">
        <f t="shared" si="25"/>
        <v>38.31</v>
      </c>
      <c r="J650" s="123">
        <v>18.8</v>
      </c>
    </row>
    <row r="651" spans="1:10" ht="38.25">
      <c r="A651" s="119" t="s">
        <v>106</v>
      </c>
      <c r="B651" s="134" t="s">
        <v>820</v>
      </c>
      <c r="C651" s="120" t="s">
        <v>821</v>
      </c>
      <c r="D651" s="121" t="s">
        <v>216</v>
      </c>
      <c r="E651" s="122">
        <v>0.0425</v>
      </c>
      <c r="F651" s="123">
        <f t="shared" si="24"/>
        <v>574.38</v>
      </c>
      <c r="G651" s="124">
        <f t="shared" si="25"/>
        <v>24.41</v>
      </c>
      <c r="J651" s="123">
        <v>577.27</v>
      </c>
    </row>
    <row r="652" spans="1:10" ht="38.25">
      <c r="A652" s="119" t="s">
        <v>106</v>
      </c>
      <c r="B652" s="134" t="s">
        <v>822</v>
      </c>
      <c r="C652" s="120" t="s">
        <v>823</v>
      </c>
      <c r="D652" s="121" t="s">
        <v>216</v>
      </c>
      <c r="E652" s="122">
        <v>0.0327</v>
      </c>
      <c r="F652" s="123">
        <f t="shared" si="24"/>
        <v>468.9</v>
      </c>
      <c r="G652" s="124">
        <f t="shared" si="25"/>
        <v>15.33</v>
      </c>
      <c r="J652" s="123">
        <v>471.26</v>
      </c>
    </row>
    <row r="653" spans="1:10" ht="38.25">
      <c r="A653" s="119" t="s">
        <v>106</v>
      </c>
      <c r="B653" s="134" t="s">
        <v>824</v>
      </c>
      <c r="C653" s="120" t="s">
        <v>825</v>
      </c>
      <c r="D653" s="121" t="s">
        <v>216</v>
      </c>
      <c r="E653" s="122">
        <v>0.0252</v>
      </c>
      <c r="F653" s="123">
        <f t="shared" si="24"/>
        <v>2797.22</v>
      </c>
      <c r="G653" s="124">
        <f t="shared" si="25"/>
        <v>70.49</v>
      </c>
      <c r="J653" s="123">
        <v>2811.28</v>
      </c>
    </row>
    <row r="654" spans="1:10" ht="25.5">
      <c r="A654" s="119" t="s">
        <v>106</v>
      </c>
      <c r="B654" s="134" t="s">
        <v>826</v>
      </c>
      <c r="C654" s="120" t="s">
        <v>827</v>
      </c>
      <c r="D654" s="121" t="s">
        <v>200</v>
      </c>
      <c r="E654" s="122">
        <v>0.49</v>
      </c>
      <c r="F654" s="123">
        <f t="shared" si="24"/>
        <v>5.44</v>
      </c>
      <c r="G654" s="124">
        <f t="shared" si="25"/>
        <v>2.67</v>
      </c>
      <c r="J654" s="123">
        <v>5.47</v>
      </c>
    </row>
    <row r="655" spans="1:7" ht="16.5" customHeight="1">
      <c r="A655" s="326" t="s">
        <v>474</v>
      </c>
      <c r="B655" s="327"/>
      <c r="C655" s="327"/>
      <c r="D655" s="327"/>
      <c r="E655" s="327"/>
      <c r="F655" s="328"/>
      <c r="G655" s="329">
        <f>SUM(G647,G651:G653,G648)</f>
        <v>135.89999999999998</v>
      </c>
    </row>
    <row r="656" spans="1:7" ht="16.5" customHeight="1">
      <c r="A656" s="326" t="s">
        <v>477</v>
      </c>
      <c r="B656" s="327"/>
      <c r="C656" s="327"/>
      <c r="D656" s="327"/>
      <c r="E656" s="327"/>
      <c r="F656" s="328"/>
      <c r="G656" s="329">
        <f>SUM(G649:G650,G654)</f>
        <v>89.23</v>
      </c>
    </row>
    <row r="657" spans="1:7" s="226" customFormat="1" ht="16.5" customHeight="1">
      <c r="A657" s="330" t="s">
        <v>475</v>
      </c>
      <c r="B657" s="331"/>
      <c r="C657" s="331"/>
      <c r="D657" s="331"/>
      <c r="E657" s="331"/>
      <c r="F657" s="332"/>
      <c r="G657" s="333">
        <f>SUM(G655:G656)</f>
        <v>225.13</v>
      </c>
    </row>
    <row r="658" spans="1:7" ht="16.5" customHeight="1">
      <c r="A658" s="326" t="s">
        <v>478</v>
      </c>
      <c r="B658" s="327"/>
      <c r="C658" s="327"/>
      <c r="D658" s="327"/>
      <c r="E658" s="327"/>
      <c r="F658" s="328"/>
      <c r="G658" s="329">
        <f>ROUND(G657*$H$7,2)</f>
        <v>56.28</v>
      </c>
    </row>
    <row r="659" spans="1:7" s="226" customFormat="1" ht="16.5" customHeight="1">
      <c r="A659" s="330" t="s">
        <v>476</v>
      </c>
      <c r="B659" s="331"/>
      <c r="C659" s="331"/>
      <c r="D659" s="331"/>
      <c r="E659" s="331"/>
      <c r="F659" s="332"/>
      <c r="G659" s="333">
        <f>SUM(G657:G658)</f>
        <v>281.40999999999997</v>
      </c>
    </row>
    <row r="660" spans="2:14" s="108" customFormat="1" ht="13.5">
      <c r="B660" s="133"/>
      <c r="E660" s="261"/>
      <c r="F660" s="261"/>
      <c r="G660" s="261"/>
      <c r="I660" s="116"/>
      <c r="J660" s="116"/>
      <c r="K660" s="115"/>
      <c r="L660" s="115"/>
      <c r="M660" s="115"/>
      <c r="N660" s="115"/>
    </row>
    <row r="661" spans="1:10" ht="34.5" customHeight="1">
      <c r="A661" s="222" t="str">
        <f>ORÇAMENTO!B71</f>
        <v>CPU</v>
      </c>
      <c r="B661" s="130" t="str">
        <f>ORÇAMENTO!C71</f>
        <v>047</v>
      </c>
      <c r="C661" s="228" t="str">
        <f>ORÇAMENTO!D71</f>
        <v>Ponto de esgoto (incl. tubos, conexoes,cx. e ralos), conforme composição SEDOP 180214, ref. 09/2021</v>
      </c>
      <c r="D661" s="234" t="s">
        <v>113</v>
      </c>
      <c r="E661" s="235" t="s">
        <v>30</v>
      </c>
      <c r="F661" s="223" t="s">
        <v>110</v>
      </c>
      <c r="G661" s="231" t="str">
        <f>ORÇAMENTO!E71</f>
        <v>UN</v>
      </c>
      <c r="H661" s="29">
        <f>ORÇAMENTO!G71</f>
        <v>194.89000000000001</v>
      </c>
      <c r="I661" s="29">
        <f>ORÇAMENTO!H71</f>
        <v>243.61</v>
      </c>
      <c r="J661" s="223" t="s">
        <v>110</v>
      </c>
    </row>
    <row r="662" spans="1:10" s="226" customFormat="1" ht="16.5" customHeight="1">
      <c r="A662" s="223" t="s">
        <v>111</v>
      </c>
      <c r="B662" s="224" t="s">
        <v>112</v>
      </c>
      <c r="C662" s="229" t="s">
        <v>42</v>
      </c>
      <c r="D662" s="232"/>
      <c r="E662" s="233"/>
      <c r="F662" s="225" t="s">
        <v>114</v>
      </c>
      <c r="G662" s="225" t="s">
        <v>11</v>
      </c>
      <c r="J662" s="225" t="s">
        <v>114</v>
      </c>
    </row>
    <row r="663" spans="1:10" ht="25.5">
      <c r="A663" s="119" t="s">
        <v>317</v>
      </c>
      <c r="B663" s="134" t="s">
        <v>828</v>
      </c>
      <c r="C663" s="120" t="s">
        <v>829</v>
      </c>
      <c r="D663" s="121" t="s">
        <v>320</v>
      </c>
      <c r="E663" s="122">
        <v>0.25</v>
      </c>
      <c r="F663" s="123">
        <f aca="true" t="shared" si="26" ref="F663:F671">ROUND(J663*$J$8,2)</f>
        <v>20.74</v>
      </c>
      <c r="G663" s="124">
        <f aca="true" t="shared" si="27" ref="G663:G673">ROUND(E663*F663,2)</f>
        <v>5.19</v>
      </c>
      <c r="J663" s="123">
        <v>20.84</v>
      </c>
    </row>
    <row r="664" spans="1:10" ht="25.5">
      <c r="A664" s="119" t="s">
        <v>317</v>
      </c>
      <c r="B664" s="134" t="s">
        <v>830</v>
      </c>
      <c r="C664" s="120" t="s">
        <v>831</v>
      </c>
      <c r="D664" s="121" t="s">
        <v>320</v>
      </c>
      <c r="E664" s="122">
        <v>0.5</v>
      </c>
      <c r="F664" s="123">
        <f t="shared" si="26"/>
        <v>39.57</v>
      </c>
      <c r="G664" s="124">
        <f t="shared" si="27"/>
        <v>19.79</v>
      </c>
      <c r="J664" s="123">
        <v>39.77</v>
      </c>
    </row>
    <row r="665" spans="1:10" ht="25.5">
      <c r="A665" s="119" t="s">
        <v>317</v>
      </c>
      <c r="B665" s="134" t="s">
        <v>832</v>
      </c>
      <c r="C665" s="120" t="s">
        <v>833</v>
      </c>
      <c r="D665" s="121" t="s">
        <v>481</v>
      </c>
      <c r="E665" s="122">
        <v>4</v>
      </c>
      <c r="F665" s="123">
        <f t="shared" si="26"/>
        <v>5.64</v>
      </c>
      <c r="G665" s="124">
        <f t="shared" si="27"/>
        <v>22.56</v>
      </c>
      <c r="J665" s="123">
        <v>5.67</v>
      </c>
    </row>
    <row r="666" spans="1:10" ht="25.5">
      <c r="A666" s="119" t="s">
        <v>317</v>
      </c>
      <c r="B666" s="134" t="s">
        <v>834</v>
      </c>
      <c r="C666" s="120" t="s">
        <v>835</v>
      </c>
      <c r="D666" s="121" t="s">
        <v>320</v>
      </c>
      <c r="E666" s="122">
        <v>0.5</v>
      </c>
      <c r="F666" s="123">
        <f t="shared" si="26"/>
        <v>6.32</v>
      </c>
      <c r="G666" s="124">
        <f t="shared" si="27"/>
        <v>3.16</v>
      </c>
      <c r="J666" s="123">
        <v>6.35</v>
      </c>
    </row>
    <row r="667" spans="1:10" ht="25.5">
      <c r="A667" s="119" t="s">
        <v>317</v>
      </c>
      <c r="B667" s="134" t="s">
        <v>836</v>
      </c>
      <c r="C667" s="120" t="s">
        <v>837</v>
      </c>
      <c r="D667" s="121" t="s">
        <v>320</v>
      </c>
      <c r="E667" s="122">
        <v>0.25</v>
      </c>
      <c r="F667" s="123">
        <f t="shared" si="26"/>
        <v>49.57</v>
      </c>
      <c r="G667" s="124">
        <f t="shared" si="27"/>
        <v>12.39</v>
      </c>
      <c r="J667" s="123">
        <v>49.82</v>
      </c>
    </row>
    <row r="668" spans="1:10" ht="25.5">
      <c r="A668" s="119" t="s">
        <v>317</v>
      </c>
      <c r="B668" s="134" t="s">
        <v>838</v>
      </c>
      <c r="C668" s="120" t="s">
        <v>839</v>
      </c>
      <c r="D668" s="121" t="s">
        <v>320</v>
      </c>
      <c r="E668" s="122">
        <v>0.25</v>
      </c>
      <c r="F668" s="123">
        <f t="shared" si="26"/>
        <v>40.14</v>
      </c>
      <c r="G668" s="124">
        <f t="shared" si="27"/>
        <v>10.04</v>
      </c>
      <c r="J668" s="123">
        <v>40.34</v>
      </c>
    </row>
    <row r="669" spans="1:10" ht="25.5">
      <c r="A669" s="119" t="s">
        <v>317</v>
      </c>
      <c r="B669" s="134" t="s">
        <v>840</v>
      </c>
      <c r="C669" s="120" t="s">
        <v>841</v>
      </c>
      <c r="D669" s="121" t="s">
        <v>481</v>
      </c>
      <c r="E669" s="122">
        <v>1.5</v>
      </c>
      <c r="F669" s="123">
        <f t="shared" si="26"/>
        <v>16.84</v>
      </c>
      <c r="G669" s="124">
        <f t="shared" si="27"/>
        <v>25.26</v>
      </c>
      <c r="J669" s="123">
        <v>16.92</v>
      </c>
    </row>
    <row r="670" spans="1:10" ht="25.5">
      <c r="A670" s="119" t="s">
        <v>317</v>
      </c>
      <c r="B670" s="134" t="s">
        <v>842</v>
      </c>
      <c r="C670" s="120" t="s">
        <v>843</v>
      </c>
      <c r="D670" s="121" t="s">
        <v>481</v>
      </c>
      <c r="E670" s="122">
        <v>0.5</v>
      </c>
      <c r="F670" s="123">
        <f t="shared" si="26"/>
        <v>22.06</v>
      </c>
      <c r="G670" s="124">
        <f t="shared" si="27"/>
        <v>11.03</v>
      </c>
      <c r="J670" s="123">
        <v>22.17</v>
      </c>
    </row>
    <row r="671" spans="1:10" ht="25.5">
      <c r="A671" s="119" t="s">
        <v>317</v>
      </c>
      <c r="B671" s="134" t="s">
        <v>844</v>
      </c>
      <c r="C671" s="120" t="s">
        <v>845</v>
      </c>
      <c r="D671" s="121" t="s">
        <v>320</v>
      </c>
      <c r="E671" s="122">
        <v>0.25</v>
      </c>
      <c r="F671" s="123">
        <f t="shared" si="26"/>
        <v>13.7</v>
      </c>
      <c r="G671" s="124">
        <f t="shared" si="27"/>
        <v>3.43</v>
      </c>
      <c r="J671" s="123">
        <v>13.77</v>
      </c>
    </row>
    <row r="672" spans="1:10" ht="25.5">
      <c r="A672" s="119" t="s">
        <v>106</v>
      </c>
      <c r="B672" s="134" t="s">
        <v>796</v>
      </c>
      <c r="C672" s="120" t="s">
        <v>800</v>
      </c>
      <c r="D672" s="121" t="s">
        <v>116</v>
      </c>
      <c r="E672" s="122">
        <v>2</v>
      </c>
      <c r="F672" s="123">
        <f>ROUND(J672*$K$8,2)</f>
        <v>18.01</v>
      </c>
      <c r="G672" s="124">
        <f t="shared" si="27"/>
        <v>36.02</v>
      </c>
      <c r="J672" s="123">
        <v>18.05</v>
      </c>
    </row>
    <row r="673" spans="1:10" ht="25.5">
      <c r="A673" s="119" t="s">
        <v>106</v>
      </c>
      <c r="B673" s="134" t="s">
        <v>797</v>
      </c>
      <c r="C673" s="120" t="s">
        <v>801</v>
      </c>
      <c r="D673" s="121" t="s">
        <v>116</v>
      </c>
      <c r="E673" s="122">
        <v>2</v>
      </c>
      <c r="F673" s="123">
        <f>ROUND(J673*$K$8,2)</f>
        <v>23.01</v>
      </c>
      <c r="G673" s="124">
        <f t="shared" si="27"/>
        <v>46.02</v>
      </c>
      <c r="J673" s="123">
        <v>23.06</v>
      </c>
    </row>
    <row r="674" spans="1:7" ht="16.5" customHeight="1">
      <c r="A674" s="326" t="s">
        <v>474</v>
      </c>
      <c r="B674" s="327"/>
      <c r="C674" s="327"/>
      <c r="D674" s="327"/>
      <c r="E674" s="327"/>
      <c r="F674" s="328"/>
      <c r="G674" s="329">
        <f>SUM(G663:G671)</f>
        <v>112.85000000000001</v>
      </c>
    </row>
    <row r="675" spans="1:7" ht="16.5" customHeight="1">
      <c r="A675" s="326" t="s">
        <v>477</v>
      </c>
      <c r="B675" s="327"/>
      <c r="C675" s="327"/>
      <c r="D675" s="327"/>
      <c r="E675" s="327"/>
      <c r="F675" s="328"/>
      <c r="G675" s="329">
        <f>SUM(G672:G673)</f>
        <v>82.04</v>
      </c>
    </row>
    <row r="676" spans="1:7" s="226" customFormat="1" ht="16.5" customHeight="1">
      <c r="A676" s="330" t="s">
        <v>475</v>
      </c>
      <c r="B676" s="331"/>
      <c r="C676" s="331"/>
      <c r="D676" s="331"/>
      <c r="E676" s="331"/>
      <c r="F676" s="332"/>
      <c r="G676" s="333">
        <f>SUM(G674:G675)</f>
        <v>194.89000000000001</v>
      </c>
    </row>
    <row r="677" spans="1:7" ht="16.5" customHeight="1">
      <c r="A677" s="326" t="s">
        <v>478</v>
      </c>
      <c r="B677" s="327"/>
      <c r="C677" s="327"/>
      <c r="D677" s="327"/>
      <c r="E677" s="327"/>
      <c r="F677" s="328"/>
      <c r="G677" s="329">
        <f>ROUND(G676*$H$7,2)</f>
        <v>48.72</v>
      </c>
    </row>
    <row r="678" spans="1:7" s="226" customFormat="1" ht="16.5" customHeight="1">
      <c r="A678" s="330" t="s">
        <v>476</v>
      </c>
      <c r="B678" s="331"/>
      <c r="C678" s="331"/>
      <c r="D678" s="331"/>
      <c r="E678" s="331"/>
      <c r="F678" s="332"/>
      <c r="G678" s="333">
        <f>SUM(G676:G677)</f>
        <v>243.61</v>
      </c>
    </row>
    <row r="679" spans="2:14" s="108" customFormat="1" ht="13.5">
      <c r="B679" s="133"/>
      <c r="E679" s="261"/>
      <c r="F679" s="261"/>
      <c r="G679" s="261"/>
      <c r="I679" s="116"/>
      <c r="J679" s="116"/>
      <c r="K679" s="115"/>
      <c r="L679" s="115"/>
      <c r="M679" s="115"/>
      <c r="N679" s="115"/>
    </row>
    <row r="680" spans="1:10" ht="44.25" customHeight="1">
      <c r="A680" s="222" t="str">
        <f>ORÇAMENTO!B72</f>
        <v>SINAPI</v>
      </c>
      <c r="B680" s="130">
        <f>ORÇAMENTO!C72</f>
        <v>89714</v>
      </c>
      <c r="C680" s="228" t="str">
        <f>ORÇAMENTO!D72</f>
        <v>TUBO PVC, SERIE NORMAL, ESGOTO PREDIAL, DN 100 MM, FORNECIDO E INSTALADO EM RAMAL DE DESCARGA OU RAMAL DE ESGOTO SANITÁRIO. AF_12/2014</v>
      </c>
      <c r="D680" s="234" t="s">
        <v>113</v>
      </c>
      <c r="E680" s="235" t="s">
        <v>30</v>
      </c>
      <c r="F680" s="223" t="s">
        <v>110</v>
      </c>
      <c r="G680" s="231" t="str">
        <f>ORÇAMENTO!E72</f>
        <v>M</v>
      </c>
      <c r="H680" s="29">
        <f>ORÇAMENTO!G72</f>
        <v>53.37</v>
      </c>
      <c r="I680" s="29">
        <f>ORÇAMENTO!H72</f>
        <v>66.71</v>
      </c>
      <c r="J680" s="223" t="s">
        <v>110</v>
      </c>
    </row>
    <row r="681" spans="1:10" s="226" customFormat="1" ht="16.5" customHeight="1">
      <c r="A681" s="223" t="s">
        <v>111</v>
      </c>
      <c r="B681" s="224" t="s">
        <v>112</v>
      </c>
      <c r="C681" s="229" t="s">
        <v>42</v>
      </c>
      <c r="D681" s="232"/>
      <c r="E681" s="233"/>
      <c r="F681" s="225" t="s">
        <v>114</v>
      </c>
      <c r="G681" s="225" t="s">
        <v>11</v>
      </c>
      <c r="J681" s="225" t="s">
        <v>114</v>
      </c>
    </row>
    <row r="682" spans="1:10" ht="12.75">
      <c r="A682" s="119" t="s">
        <v>317</v>
      </c>
      <c r="B682" s="134" t="s">
        <v>802</v>
      </c>
      <c r="C682" s="120" t="s">
        <v>803</v>
      </c>
      <c r="D682" s="121" t="s">
        <v>320</v>
      </c>
      <c r="E682" s="122">
        <v>0.0363</v>
      </c>
      <c r="F682" s="123">
        <f>ROUND(J682*$J$8,2)</f>
        <v>59.33</v>
      </c>
      <c r="G682" s="124">
        <f aca="true" t="shared" si="28" ref="G682:G687">ROUND(E682*F682,2)</f>
        <v>2.15</v>
      </c>
      <c r="J682" s="123">
        <v>59.63</v>
      </c>
    </row>
    <row r="683" spans="1:10" ht="25.5">
      <c r="A683" s="119" t="s">
        <v>317</v>
      </c>
      <c r="B683" s="134" t="s">
        <v>846</v>
      </c>
      <c r="C683" s="120" t="s">
        <v>847</v>
      </c>
      <c r="D683" s="121" t="s">
        <v>481</v>
      </c>
      <c r="E683" s="122">
        <v>1.05</v>
      </c>
      <c r="F683" s="123">
        <f>ROUND(J683*$J$8,2)</f>
        <v>15.66</v>
      </c>
      <c r="G683" s="124">
        <f t="shared" si="28"/>
        <v>16.44</v>
      </c>
      <c r="J683" s="123">
        <v>15.74</v>
      </c>
    </row>
    <row r="684" spans="1:10" ht="25.5">
      <c r="A684" s="119" t="s">
        <v>317</v>
      </c>
      <c r="B684" s="134" t="s">
        <v>806</v>
      </c>
      <c r="C684" s="120" t="s">
        <v>807</v>
      </c>
      <c r="D684" s="121" t="s">
        <v>320</v>
      </c>
      <c r="E684" s="122">
        <v>0.0593</v>
      </c>
      <c r="F684" s="123">
        <f>ROUND(J684*$J$8,2)</f>
        <v>67.22</v>
      </c>
      <c r="G684" s="124">
        <f t="shared" si="28"/>
        <v>3.99</v>
      </c>
      <c r="J684" s="123">
        <v>67.56</v>
      </c>
    </row>
    <row r="685" spans="1:10" ht="12.75">
      <c r="A685" s="119" t="s">
        <v>317</v>
      </c>
      <c r="B685" s="134" t="s">
        <v>795</v>
      </c>
      <c r="C685" s="120" t="s">
        <v>799</v>
      </c>
      <c r="D685" s="121" t="s">
        <v>320</v>
      </c>
      <c r="E685" s="122">
        <v>0.247</v>
      </c>
      <c r="F685" s="123">
        <f>ROUND(J685*$J$8,2)</f>
        <v>1.74</v>
      </c>
      <c r="G685" s="124">
        <f t="shared" si="28"/>
        <v>0.43</v>
      </c>
      <c r="J685" s="123">
        <v>1.75</v>
      </c>
    </row>
    <row r="686" spans="1:10" ht="25.5">
      <c r="A686" s="119" t="s">
        <v>106</v>
      </c>
      <c r="B686" s="134" t="s">
        <v>796</v>
      </c>
      <c r="C686" s="120" t="s">
        <v>800</v>
      </c>
      <c r="D686" s="121" t="s">
        <v>116</v>
      </c>
      <c r="E686" s="122">
        <v>0.74</v>
      </c>
      <c r="F686" s="123">
        <f>ROUND(J686*$K$8,2)</f>
        <v>18.01</v>
      </c>
      <c r="G686" s="124">
        <f t="shared" si="28"/>
        <v>13.33</v>
      </c>
      <c r="J686" s="123">
        <v>18.05</v>
      </c>
    </row>
    <row r="687" spans="1:10" ht="25.5">
      <c r="A687" s="119" t="s">
        <v>106</v>
      </c>
      <c r="B687" s="134" t="s">
        <v>797</v>
      </c>
      <c r="C687" s="120" t="s">
        <v>801</v>
      </c>
      <c r="D687" s="121" t="s">
        <v>116</v>
      </c>
      <c r="E687" s="122">
        <v>0.74</v>
      </c>
      <c r="F687" s="123">
        <f>ROUND(J687*$K$8,2)</f>
        <v>23.01</v>
      </c>
      <c r="G687" s="124">
        <f t="shared" si="28"/>
        <v>17.03</v>
      </c>
      <c r="J687" s="123">
        <v>23.06</v>
      </c>
    </row>
    <row r="688" spans="1:7" ht="16.5" customHeight="1">
      <c r="A688" s="326" t="s">
        <v>474</v>
      </c>
      <c r="B688" s="327"/>
      <c r="C688" s="327"/>
      <c r="D688" s="327"/>
      <c r="E688" s="327"/>
      <c r="F688" s="328"/>
      <c r="G688" s="329">
        <f>SUM(G682:G685)</f>
        <v>23.009999999999998</v>
      </c>
    </row>
    <row r="689" spans="1:7" ht="16.5" customHeight="1">
      <c r="A689" s="326" t="s">
        <v>477</v>
      </c>
      <c r="B689" s="327"/>
      <c r="C689" s="327"/>
      <c r="D689" s="327"/>
      <c r="E689" s="327"/>
      <c r="F689" s="328"/>
      <c r="G689" s="329">
        <f>SUM(G686:G687)</f>
        <v>30.36</v>
      </c>
    </row>
    <row r="690" spans="1:7" s="226" customFormat="1" ht="16.5" customHeight="1">
      <c r="A690" s="330" t="s">
        <v>475</v>
      </c>
      <c r="B690" s="331"/>
      <c r="C690" s="331"/>
      <c r="D690" s="331"/>
      <c r="E690" s="331"/>
      <c r="F690" s="332"/>
      <c r="G690" s="333">
        <f>SUM(G688:G689)</f>
        <v>53.37</v>
      </c>
    </row>
    <row r="691" spans="1:7" ht="16.5" customHeight="1">
      <c r="A691" s="326" t="s">
        <v>478</v>
      </c>
      <c r="B691" s="327"/>
      <c r="C691" s="327"/>
      <c r="D691" s="327"/>
      <c r="E691" s="327"/>
      <c r="F691" s="328"/>
      <c r="G691" s="329">
        <f>ROUND(G690*$H$7,2)</f>
        <v>13.34</v>
      </c>
    </row>
    <row r="692" spans="1:7" s="226" customFormat="1" ht="16.5" customHeight="1">
      <c r="A692" s="330" t="s">
        <v>476</v>
      </c>
      <c r="B692" s="331"/>
      <c r="C692" s="331"/>
      <c r="D692" s="331"/>
      <c r="E692" s="331"/>
      <c r="F692" s="332"/>
      <c r="G692" s="333">
        <f>SUM(G690:G691)</f>
        <v>66.71</v>
      </c>
    </row>
    <row r="693" spans="2:14" s="108" customFormat="1" ht="13.5">
      <c r="B693" s="133"/>
      <c r="E693" s="261"/>
      <c r="F693" s="261"/>
      <c r="G693" s="261"/>
      <c r="I693" s="116"/>
      <c r="J693" s="116"/>
      <c r="K693" s="115"/>
      <c r="L693" s="115"/>
      <c r="M693" s="115"/>
      <c r="N693" s="115"/>
    </row>
    <row r="694" spans="1:10" ht="34.5" customHeight="1">
      <c r="A694" s="222" t="str">
        <f>ORÇAMENTO!B73</f>
        <v>SINAPI-I</v>
      </c>
      <c r="B694" s="130" t="str">
        <f>ORÇAMENTO!C73</f>
        <v>39319</v>
      </c>
      <c r="C694" s="228" t="str">
        <f>ORÇAMENTO!D73</f>
        <v>TERMINAL DE VENTILACAO, 50 MM, SERIE NORMAL, ESGOTO PREDIAL</v>
      </c>
      <c r="D694" s="234" t="s">
        <v>113</v>
      </c>
      <c r="E694" s="235" t="s">
        <v>30</v>
      </c>
      <c r="F694" s="223" t="s">
        <v>110</v>
      </c>
      <c r="G694" s="231" t="str">
        <f>ORÇAMENTO!E73</f>
        <v>UN    </v>
      </c>
      <c r="H694" s="29">
        <f>ORÇAMENTO!G73</f>
        <v>7.35</v>
      </c>
      <c r="I694" s="29">
        <f>ORÇAMENTO!H73</f>
        <v>9.19</v>
      </c>
      <c r="J694" s="223" t="s">
        <v>110</v>
      </c>
    </row>
    <row r="695" spans="1:10" s="226" customFormat="1" ht="16.5" customHeight="1">
      <c r="A695" s="223" t="s">
        <v>111</v>
      </c>
      <c r="B695" s="224" t="s">
        <v>112</v>
      </c>
      <c r="C695" s="229" t="s">
        <v>42</v>
      </c>
      <c r="D695" s="232"/>
      <c r="E695" s="233"/>
      <c r="F695" s="225" t="s">
        <v>114</v>
      </c>
      <c r="G695" s="225" t="s">
        <v>11</v>
      </c>
      <c r="J695" s="225" t="s">
        <v>114</v>
      </c>
    </row>
    <row r="696" spans="1:10" ht="25.5">
      <c r="A696" s="119" t="s">
        <v>317</v>
      </c>
      <c r="B696" s="134" t="s">
        <v>318</v>
      </c>
      <c r="C696" s="120" t="s">
        <v>319</v>
      </c>
      <c r="D696" s="121" t="s">
        <v>320</v>
      </c>
      <c r="E696" s="122">
        <v>1</v>
      </c>
      <c r="F696" s="123">
        <f>ROUND(J696*$J$8,2)</f>
        <v>7.35</v>
      </c>
      <c r="G696" s="124">
        <f>ROUND(E696*F696,2)</f>
        <v>7.35</v>
      </c>
      <c r="J696" s="123">
        <v>7.39</v>
      </c>
    </row>
    <row r="697" spans="1:7" ht="16.5" customHeight="1">
      <c r="A697" s="326" t="s">
        <v>474</v>
      </c>
      <c r="B697" s="327"/>
      <c r="C697" s="327"/>
      <c r="D697" s="327"/>
      <c r="E697" s="327"/>
      <c r="F697" s="328"/>
      <c r="G697" s="329">
        <f>SUM(G696:G696)</f>
        <v>7.35</v>
      </c>
    </row>
    <row r="698" spans="1:7" ht="16.5" customHeight="1">
      <c r="A698" s="326" t="s">
        <v>477</v>
      </c>
      <c r="B698" s="327"/>
      <c r="C698" s="327"/>
      <c r="D698" s="327"/>
      <c r="E698" s="327"/>
      <c r="F698" s="328"/>
      <c r="G698" s="329">
        <v>0</v>
      </c>
    </row>
    <row r="699" spans="1:7" s="226" customFormat="1" ht="16.5" customHeight="1">
      <c r="A699" s="330" t="s">
        <v>475</v>
      </c>
      <c r="B699" s="331"/>
      <c r="C699" s="331"/>
      <c r="D699" s="331"/>
      <c r="E699" s="331"/>
      <c r="F699" s="332"/>
      <c r="G699" s="333">
        <f>SUM(G697:G698)</f>
        <v>7.35</v>
      </c>
    </row>
    <row r="700" spans="1:7" ht="16.5" customHeight="1">
      <c r="A700" s="326" t="s">
        <v>478</v>
      </c>
      <c r="B700" s="327"/>
      <c r="C700" s="327"/>
      <c r="D700" s="327"/>
      <c r="E700" s="327"/>
      <c r="F700" s="328"/>
      <c r="G700" s="329">
        <f>ROUND(G699*$H$7,2)</f>
        <v>1.84</v>
      </c>
    </row>
    <row r="701" spans="1:7" s="226" customFormat="1" ht="16.5" customHeight="1">
      <c r="A701" s="330" t="s">
        <v>476</v>
      </c>
      <c r="B701" s="331"/>
      <c r="C701" s="331"/>
      <c r="D701" s="331"/>
      <c r="E701" s="331"/>
      <c r="F701" s="332"/>
      <c r="G701" s="333">
        <f>SUM(G699:G700)</f>
        <v>9.19</v>
      </c>
    </row>
    <row r="702" spans="2:14" s="108" customFormat="1" ht="13.5">
      <c r="B702" s="133"/>
      <c r="E702" s="261"/>
      <c r="F702" s="261"/>
      <c r="G702" s="261"/>
      <c r="I702" s="116"/>
      <c r="J702" s="116"/>
      <c r="K702" s="115"/>
      <c r="L702" s="115"/>
      <c r="M702" s="115"/>
      <c r="N702" s="115"/>
    </row>
    <row r="703" spans="1:10" ht="34.5" customHeight="1">
      <c r="A703" s="222" t="str">
        <f>ORÇAMENTO!B74</f>
        <v>SINAPI</v>
      </c>
      <c r="B703" s="130">
        <f>ORÇAMENTO!C74</f>
        <v>98110</v>
      </c>
      <c r="C703" s="228" t="str">
        <f>ORÇAMENTO!D74</f>
        <v>CAIXA DE GORDURA PEQUENA (CAPACIDADE: 19 L), CIRCULAR, EM PVC, DIÂMETRO INTERNO= 0,3 M. AF_12/2020</v>
      </c>
      <c r="D703" s="234" t="s">
        <v>113</v>
      </c>
      <c r="E703" s="235" t="s">
        <v>30</v>
      </c>
      <c r="F703" s="223" t="s">
        <v>110</v>
      </c>
      <c r="G703" s="231" t="str">
        <f>ORÇAMENTO!E74</f>
        <v>UN</v>
      </c>
      <c r="H703" s="29">
        <f>ORÇAMENTO!G74</f>
        <v>344.94</v>
      </c>
      <c r="I703" s="29">
        <f>ORÇAMENTO!H74</f>
        <v>431.18</v>
      </c>
      <c r="J703" s="223" t="s">
        <v>110</v>
      </c>
    </row>
    <row r="704" spans="1:10" s="226" customFormat="1" ht="16.5" customHeight="1">
      <c r="A704" s="223" t="s">
        <v>111</v>
      </c>
      <c r="B704" s="224" t="s">
        <v>112</v>
      </c>
      <c r="C704" s="229" t="s">
        <v>42</v>
      </c>
      <c r="D704" s="232"/>
      <c r="E704" s="233"/>
      <c r="F704" s="225" t="s">
        <v>114</v>
      </c>
      <c r="G704" s="225" t="s">
        <v>11</v>
      </c>
      <c r="J704" s="225" t="s">
        <v>114</v>
      </c>
    </row>
    <row r="705" spans="1:10" ht="38.25">
      <c r="A705" s="119" t="s">
        <v>317</v>
      </c>
      <c r="B705" s="134" t="s">
        <v>848</v>
      </c>
      <c r="C705" s="120" t="s">
        <v>849</v>
      </c>
      <c r="D705" s="121" t="s">
        <v>320</v>
      </c>
      <c r="E705" s="122">
        <v>1</v>
      </c>
      <c r="F705" s="123">
        <f>ROUND(J705*$J$8,2)</f>
        <v>327.6</v>
      </c>
      <c r="G705" s="124">
        <f>ROUND(E705*F705,2)</f>
        <v>327.6</v>
      </c>
      <c r="J705" s="123">
        <v>329.25</v>
      </c>
    </row>
    <row r="706" spans="1:10" ht="12.75">
      <c r="A706" s="119" t="s">
        <v>106</v>
      </c>
      <c r="B706" s="134" t="s">
        <v>692</v>
      </c>
      <c r="C706" s="120" t="s">
        <v>693</v>
      </c>
      <c r="D706" s="121" t="s">
        <v>116</v>
      </c>
      <c r="E706" s="122">
        <v>0.3474</v>
      </c>
      <c r="F706" s="123">
        <f>ROUND(J706*$K$8,2)</f>
        <v>23.63</v>
      </c>
      <c r="G706" s="124">
        <f>ROUND(E706*F706,2)</f>
        <v>8.21</v>
      </c>
      <c r="J706" s="123">
        <v>23.68</v>
      </c>
    </row>
    <row r="707" spans="1:10" ht="12.75">
      <c r="A707" s="119" t="s">
        <v>106</v>
      </c>
      <c r="B707" s="134" t="s">
        <v>490</v>
      </c>
      <c r="C707" s="120" t="s">
        <v>115</v>
      </c>
      <c r="D707" s="121" t="s">
        <v>116</v>
      </c>
      <c r="E707" s="122">
        <v>0.3474</v>
      </c>
      <c r="F707" s="123">
        <f>ROUND(J707*$K$8,2)</f>
        <v>18.76</v>
      </c>
      <c r="G707" s="124">
        <f>ROUND(E707*F707,2)</f>
        <v>6.52</v>
      </c>
      <c r="J707" s="123">
        <v>18.8</v>
      </c>
    </row>
    <row r="708" spans="1:10" ht="38.25">
      <c r="A708" s="119" t="s">
        <v>106</v>
      </c>
      <c r="B708" s="134" t="s">
        <v>850</v>
      </c>
      <c r="C708" s="120" t="s">
        <v>851</v>
      </c>
      <c r="D708" s="121" t="s">
        <v>216</v>
      </c>
      <c r="E708" s="122">
        <v>0.0141</v>
      </c>
      <c r="F708" s="123">
        <f>ROUND(J708*$J$8,2)</f>
        <v>184.84</v>
      </c>
      <c r="G708" s="124">
        <f>ROUND(E708*F708,2)</f>
        <v>2.61</v>
      </c>
      <c r="J708" s="123">
        <v>185.77</v>
      </c>
    </row>
    <row r="709" spans="1:7" ht="16.5" customHeight="1">
      <c r="A709" s="326" t="s">
        <v>474</v>
      </c>
      <c r="B709" s="327"/>
      <c r="C709" s="327"/>
      <c r="D709" s="327"/>
      <c r="E709" s="327"/>
      <c r="F709" s="328"/>
      <c r="G709" s="329">
        <f>SUM(G705)</f>
        <v>327.6</v>
      </c>
    </row>
    <row r="710" spans="1:7" ht="16.5" customHeight="1">
      <c r="A710" s="326" t="s">
        <v>477</v>
      </c>
      <c r="B710" s="327"/>
      <c r="C710" s="327"/>
      <c r="D710" s="327"/>
      <c r="E710" s="327"/>
      <c r="F710" s="328"/>
      <c r="G710" s="329">
        <f>SUM(G706:G708)</f>
        <v>17.34</v>
      </c>
    </row>
    <row r="711" spans="1:7" s="226" customFormat="1" ht="16.5" customHeight="1">
      <c r="A711" s="330" t="s">
        <v>475</v>
      </c>
      <c r="B711" s="331"/>
      <c r="C711" s="331"/>
      <c r="D711" s="331"/>
      <c r="E711" s="331"/>
      <c r="F711" s="332"/>
      <c r="G711" s="333">
        <f>SUM(G709:G710)</f>
        <v>344.94</v>
      </c>
    </row>
    <row r="712" spans="1:7" ht="16.5" customHeight="1">
      <c r="A712" s="326" t="s">
        <v>478</v>
      </c>
      <c r="B712" s="327"/>
      <c r="C712" s="327"/>
      <c r="D712" s="327"/>
      <c r="E712" s="327"/>
      <c r="F712" s="328"/>
      <c r="G712" s="329">
        <f>ROUND(G711*$H$7,2)</f>
        <v>86.24</v>
      </c>
    </row>
    <row r="713" spans="1:7" s="226" customFormat="1" ht="16.5" customHeight="1">
      <c r="A713" s="330" t="s">
        <v>476</v>
      </c>
      <c r="B713" s="331"/>
      <c r="C713" s="331"/>
      <c r="D713" s="331"/>
      <c r="E713" s="331"/>
      <c r="F713" s="332"/>
      <c r="G713" s="333">
        <f>SUM(G711:G712)</f>
        <v>431.18</v>
      </c>
    </row>
    <row r="714" spans="2:14" s="108" customFormat="1" ht="13.5">
      <c r="B714" s="133"/>
      <c r="E714" s="261"/>
      <c r="F714" s="261"/>
      <c r="G714" s="261"/>
      <c r="I714" s="116"/>
      <c r="J714" s="116"/>
      <c r="K714" s="115"/>
      <c r="L714" s="115"/>
      <c r="M714" s="115"/>
      <c r="N714" s="115"/>
    </row>
    <row r="715" spans="1:10" ht="54.75" customHeight="1">
      <c r="A715" s="222" t="str">
        <f>ORÇAMENTO!B75</f>
        <v>SINAPI</v>
      </c>
      <c r="B715" s="130" t="str">
        <f>ORÇAMENTO!C75</f>
        <v>97907</v>
      </c>
      <c r="C715" s="228" t="str">
        <f>ORÇAMENTO!D75</f>
        <v>CAIXA ENTERRADA HIDRÁULICA RETANGULAR, EM ALVENARIA COM BLOCOS DE CONCRETO, DIMENSÕES INTERNAS: 0,8X0,8X0,6 M PARA REDE DE ESGOTO. AF_12/2020</v>
      </c>
      <c r="D715" s="234" t="s">
        <v>113</v>
      </c>
      <c r="E715" s="235" t="s">
        <v>30</v>
      </c>
      <c r="F715" s="223" t="s">
        <v>110</v>
      </c>
      <c r="G715" s="231" t="str">
        <f>ORÇAMENTO!E75</f>
        <v>UN</v>
      </c>
      <c r="H715" s="29">
        <f>ORÇAMENTO!G75</f>
        <v>614.94</v>
      </c>
      <c r="I715" s="29">
        <f>ORÇAMENTO!H75</f>
        <v>768.68</v>
      </c>
      <c r="J715" s="223" t="s">
        <v>110</v>
      </c>
    </row>
    <row r="716" spans="1:10" s="226" customFormat="1" ht="16.5" customHeight="1">
      <c r="A716" s="223" t="s">
        <v>111</v>
      </c>
      <c r="B716" s="224" t="s">
        <v>112</v>
      </c>
      <c r="C716" s="229" t="s">
        <v>42</v>
      </c>
      <c r="D716" s="232"/>
      <c r="E716" s="233"/>
      <c r="F716" s="225" t="s">
        <v>114</v>
      </c>
      <c r="G716" s="225" t="s">
        <v>11</v>
      </c>
      <c r="J716" s="225" t="s">
        <v>114</v>
      </c>
    </row>
    <row r="717" spans="1:10" ht="25.5">
      <c r="A717" s="119" t="s">
        <v>317</v>
      </c>
      <c r="B717" s="134" t="s">
        <v>816</v>
      </c>
      <c r="C717" s="120" t="s">
        <v>817</v>
      </c>
      <c r="D717" s="121" t="s">
        <v>320</v>
      </c>
      <c r="E717" s="122">
        <v>28.604</v>
      </c>
      <c r="F717" s="123">
        <f aca="true" t="shared" si="29" ref="F717:F726">ROUND(J717*$J$8,2)</f>
        <v>2.34</v>
      </c>
      <c r="G717" s="124">
        <f aca="true" t="shared" si="30" ref="G717:G726">ROUND(E717*F717,2)</f>
        <v>66.93</v>
      </c>
      <c r="J717" s="123">
        <v>2.35</v>
      </c>
    </row>
    <row r="718" spans="1:10" ht="76.5">
      <c r="A718" s="119" t="s">
        <v>106</v>
      </c>
      <c r="B718" s="134" t="s">
        <v>852</v>
      </c>
      <c r="C718" s="120" t="s">
        <v>853</v>
      </c>
      <c r="D718" s="121" t="s">
        <v>503</v>
      </c>
      <c r="E718" s="122">
        <v>0.0136</v>
      </c>
      <c r="F718" s="123">
        <f t="shared" si="29"/>
        <v>120</v>
      </c>
      <c r="G718" s="124">
        <f t="shared" si="30"/>
        <v>1.63</v>
      </c>
      <c r="J718" s="123">
        <v>120.6</v>
      </c>
    </row>
    <row r="719" spans="1:10" ht="76.5">
      <c r="A719" s="119" t="s">
        <v>106</v>
      </c>
      <c r="B719" s="134" t="s">
        <v>854</v>
      </c>
      <c r="C719" s="120" t="s">
        <v>855</v>
      </c>
      <c r="D719" s="121" t="s">
        <v>506</v>
      </c>
      <c r="E719" s="122">
        <v>0.0456</v>
      </c>
      <c r="F719" s="123">
        <f t="shared" si="29"/>
        <v>46.1</v>
      </c>
      <c r="G719" s="124">
        <f t="shared" si="30"/>
        <v>2.1</v>
      </c>
      <c r="J719" s="123">
        <v>46.33</v>
      </c>
    </row>
    <row r="720" spans="1:10" ht="51">
      <c r="A720" s="119" t="s">
        <v>106</v>
      </c>
      <c r="B720" s="134" t="s">
        <v>818</v>
      </c>
      <c r="C720" s="120" t="s">
        <v>819</v>
      </c>
      <c r="D720" s="121" t="s">
        <v>216</v>
      </c>
      <c r="E720" s="122">
        <v>0.0017</v>
      </c>
      <c r="F720" s="123">
        <f t="shared" si="29"/>
        <v>458.99</v>
      </c>
      <c r="G720" s="124">
        <f t="shared" si="30"/>
        <v>0.78</v>
      </c>
      <c r="J720" s="123">
        <v>461.3</v>
      </c>
    </row>
    <row r="721" spans="1:10" ht="12.75">
      <c r="A721" s="119" t="s">
        <v>106</v>
      </c>
      <c r="B721" s="134" t="s">
        <v>692</v>
      </c>
      <c r="C721" s="120" t="s">
        <v>693</v>
      </c>
      <c r="D721" s="121" t="s">
        <v>116</v>
      </c>
      <c r="E721" s="122">
        <v>5.751</v>
      </c>
      <c r="F721" s="123">
        <f>ROUND(J721*$K$8,2)</f>
        <v>23.63</v>
      </c>
      <c r="G721" s="124">
        <f t="shared" si="30"/>
        <v>135.9</v>
      </c>
      <c r="J721" s="123">
        <v>23.68</v>
      </c>
    </row>
    <row r="722" spans="1:10" ht="12.75">
      <c r="A722" s="119" t="s">
        <v>106</v>
      </c>
      <c r="B722" s="134" t="s">
        <v>490</v>
      </c>
      <c r="C722" s="120" t="s">
        <v>115</v>
      </c>
      <c r="D722" s="121" t="s">
        <v>116</v>
      </c>
      <c r="E722" s="122">
        <v>5.751</v>
      </c>
      <c r="F722" s="123">
        <f>ROUND(J722*$K$8,2)</f>
        <v>18.76</v>
      </c>
      <c r="G722" s="124">
        <f t="shared" si="30"/>
        <v>107.89</v>
      </c>
      <c r="J722" s="123">
        <v>18.8</v>
      </c>
    </row>
    <row r="723" spans="1:10" ht="38.25">
      <c r="A723" s="119" t="s">
        <v>106</v>
      </c>
      <c r="B723" s="134" t="s">
        <v>822</v>
      </c>
      <c r="C723" s="120" t="s">
        <v>823</v>
      </c>
      <c r="D723" s="121" t="s">
        <v>216</v>
      </c>
      <c r="E723" s="122">
        <v>0.1163</v>
      </c>
      <c r="F723" s="123">
        <f t="shared" si="29"/>
        <v>468.9</v>
      </c>
      <c r="G723" s="124">
        <f t="shared" si="30"/>
        <v>54.53</v>
      </c>
      <c r="J723" s="123">
        <v>471.26</v>
      </c>
    </row>
    <row r="724" spans="1:10" ht="38.25">
      <c r="A724" s="119" t="s">
        <v>106</v>
      </c>
      <c r="B724" s="134" t="s">
        <v>856</v>
      </c>
      <c r="C724" s="120" t="s">
        <v>857</v>
      </c>
      <c r="D724" s="121" t="s">
        <v>216</v>
      </c>
      <c r="E724" s="122">
        <v>0.07</v>
      </c>
      <c r="F724" s="123">
        <f t="shared" si="29"/>
        <v>2358.55</v>
      </c>
      <c r="G724" s="124">
        <f t="shared" si="30"/>
        <v>165.1</v>
      </c>
      <c r="J724" s="123">
        <v>2370.4</v>
      </c>
    </row>
    <row r="725" spans="1:10" ht="51">
      <c r="A725" s="119" t="s">
        <v>106</v>
      </c>
      <c r="B725" s="134" t="s">
        <v>858</v>
      </c>
      <c r="C725" s="120" t="s">
        <v>859</v>
      </c>
      <c r="D725" s="121" t="s">
        <v>216</v>
      </c>
      <c r="E725" s="122">
        <v>0.1039</v>
      </c>
      <c r="F725" s="123">
        <f t="shared" si="29"/>
        <v>739.44</v>
      </c>
      <c r="G725" s="124">
        <f t="shared" si="30"/>
        <v>76.83</v>
      </c>
      <c r="J725" s="123">
        <v>743.16</v>
      </c>
    </row>
    <row r="726" spans="1:10" ht="38.25">
      <c r="A726" s="119" t="s">
        <v>106</v>
      </c>
      <c r="B726" s="134" t="s">
        <v>860</v>
      </c>
      <c r="C726" s="120" t="s">
        <v>861</v>
      </c>
      <c r="D726" s="121" t="s">
        <v>200</v>
      </c>
      <c r="E726" s="122">
        <v>1.21</v>
      </c>
      <c r="F726" s="123">
        <f t="shared" si="29"/>
        <v>2.69</v>
      </c>
      <c r="G726" s="124">
        <f t="shared" si="30"/>
        <v>3.25</v>
      </c>
      <c r="J726" s="123">
        <v>2.7</v>
      </c>
    </row>
    <row r="727" spans="1:7" ht="16.5" customHeight="1">
      <c r="A727" s="326" t="s">
        <v>474</v>
      </c>
      <c r="B727" s="327"/>
      <c r="C727" s="327"/>
      <c r="D727" s="327"/>
      <c r="E727" s="327"/>
      <c r="F727" s="328"/>
      <c r="G727" s="329">
        <f>SUM(G717:G720,G723:G725)</f>
        <v>367.9</v>
      </c>
    </row>
    <row r="728" spans="1:7" ht="16.5" customHeight="1">
      <c r="A728" s="326" t="s">
        <v>477</v>
      </c>
      <c r="B728" s="327"/>
      <c r="C728" s="327"/>
      <c r="D728" s="327"/>
      <c r="E728" s="327"/>
      <c r="F728" s="328"/>
      <c r="G728" s="329">
        <f>SUM(G721:G722,G726)</f>
        <v>247.04000000000002</v>
      </c>
    </row>
    <row r="729" spans="1:7" s="226" customFormat="1" ht="16.5" customHeight="1">
      <c r="A729" s="330" t="s">
        <v>475</v>
      </c>
      <c r="B729" s="331"/>
      <c r="C729" s="331"/>
      <c r="D729" s="331"/>
      <c r="E729" s="331"/>
      <c r="F729" s="332"/>
      <c r="G729" s="333">
        <f>SUM(G727:G728)</f>
        <v>614.94</v>
      </c>
    </row>
    <row r="730" spans="1:7" ht="16.5" customHeight="1">
      <c r="A730" s="326" t="s">
        <v>478</v>
      </c>
      <c r="B730" s="327"/>
      <c r="C730" s="327"/>
      <c r="D730" s="327"/>
      <c r="E730" s="327"/>
      <c r="F730" s="328"/>
      <c r="G730" s="329">
        <f>ROUND(G729*$H$7,2)</f>
        <v>153.74</v>
      </c>
    </row>
    <row r="731" spans="1:7" s="226" customFormat="1" ht="16.5" customHeight="1">
      <c r="A731" s="330" t="s">
        <v>476</v>
      </c>
      <c r="B731" s="331"/>
      <c r="C731" s="331"/>
      <c r="D731" s="331"/>
      <c r="E731" s="331"/>
      <c r="F731" s="332"/>
      <c r="G731" s="333">
        <f>SUM(G729:G730)</f>
        <v>768.6800000000001</v>
      </c>
    </row>
    <row r="732" spans="2:14" s="108" customFormat="1" ht="13.5">
      <c r="B732" s="133"/>
      <c r="E732" s="261"/>
      <c r="F732" s="261"/>
      <c r="G732" s="261"/>
      <c r="I732" s="116"/>
      <c r="J732" s="116"/>
      <c r="K732" s="115"/>
      <c r="L732" s="115"/>
      <c r="M732" s="115"/>
      <c r="N732" s="115"/>
    </row>
    <row r="733" spans="1:10" ht="54" customHeight="1">
      <c r="A733" s="222" t="str">
        <f>ORÇAMENTO!B76</f>
        <v>SINAPI</v>
      </c>
      <c r="B733" s="130" t="str">
        <f>ORÇAMENTO!C76</f>
        <v>98062</v>
      </c>
      <c r="C733" s="228" t="str">
        <f>ORÇAMENTO!D76</f>
        <v>SUMIDOURO CIRCULAR, EM CONCRETO PRÉ-MOLDADO, DIÂMETRO INTERNO = 1,88 M, ALTURA INTERNA = 2,00 M, ÁREA DE INFILTRAÇÃO: 13,1 M² (PARA 5 CONTRIBUINTES). AF_12/2020</v>
      </c>
      <c r="D733" s="234" t="s">
        <v>113</v>
      </c>
      <c r="E733" s="235" t="s">
        <v>30</v>
      </c>
      <c r="F733" s="223" t="s">
        <v>110</v>
      </c>
      <c r="G733" s="231" t="str">
        <f>ORÇAMENTO!E76</f>
        <v>UN</v>
      </c>
      <c r="H733" s="29">
        <f>ORÇAMENTO!G76</f>
        <v>2575.3799999999997</v>
      </c>
      <c r="I733" s="29">
        <f>ORÇAMENTO!H76</f>
        <v>3219.23</v>
      </c>
      <c r="J733" s="223" t="s">
        <v>110</v>
      </c>
    </row>
    <row r="734" spans="1:10" s="226" customFormat="1" ht="16.5" customHeight="1">
      <c r="A734" s="223" t="s">
        <v>111</v>
      </c>
      <c r="B734" s="224" t="s">
        <v>112</v>
      </c>
      <c r="C734" s="229" t="s">
        <v>42</v>
      </c>
      <c r="D734" s="232"/>
      <c r="E734" s="233"/>
      <c r="F734" s="225" t="s">
        <v>114</v>
      </c>
      <c r="G734" s="225" t="s">
        <v>11</v>
      </c>
      <c r="J734" s="225" t="s">
        <v>114</v>
      </c>
    </row>
    <row r="735" spans="1:10" ht="76.5">
      <c r="A735" s="119" t="s">
        <v>106</v>
      </c>
      <c r="B735" s="134" t="s">
        <v>852</v>
      </c>
      <c r="C735" s="120" t="s">
        <v>853</v>
      </c>
      <c r="D735" s="121" t="s">
        <v>503</v>
      </c>
      <c r="E735" s="122">
        <v>0.4019</v>
      </c>
      <c r="F735" s="123">
        <f aca="true" t="shared" si="31" ref="F735:F743">ROUND(J735*$J$8,2)</f>
        <v>120</v>
      </c>
      <c r="G735" s="124">
        <f aca="true" t="shared" si="32" ref="G735:G743">ROUND(E735*F735,2)</f>
        <v>48.23</v>
      </c>
      <c r="J735" s="123">
        <v>120.6</v>
      </c>
    </row>
    <row r="736" spans="1:10" ht="76.5">
      <c r="A736" s="119" t="s">
        <v>106</v>
      </c>
      <c r="B736" s="134" t="s">
        <v>854</v>
      </c>
      <c r="C736" s="120" t="s">
        <v>855</v>
      </c>
      <c r="D736" s="121" t="s">
        <v>506</v>
      </c>
      <c r="E736" s="122">
        <v>1.3517</v>
      </c>
      <c r="F736" s="123">
        <f t="shared" si="31"/>
        <v>46.1</v>
      </c>
      <c r="G736" s="124">
        <f t="shared" si="32"/>
        <v>62.31</v>
      </c>
      <c r="J736" s="123">
        <v>46.33</v>
      </c>
    </row>
    <row r="737" spans="1:10" ht="38.25">
      <c r="A737" s="119" t="s">
        <v>317</v>
      </c>
      <c r="B737" s="134" t="s">
        <v>862</v>
      </c>
      <c r="C737" s="120" t="s">
        <v>863</v>
      </c>
      <c r="D737" s="121" t="s">
        <v>320</v>
      </c>
      <c r="E737" s="122">
        <v>4</v>
      </c>
      <c r="F737" s="123">
        <f t="shared" si="31"/>
        <v>437.51</v>
      </c>
      <c r="G737" s="124">
        <f t="shared" si="32"/>
        <v>1750.04</v>
      </c>
      <c r="J737" s="123">
        <v>439.71</v>
      </c>
    </row>
    <row r="738" spans="1:10" ht="12.75">
      <c r="A738" s="119" t="s">
        <v>106</v>
      </c>
      <c r="B738" s="134" t="s">
        <v>692</v>
      </c>
      <c r="C738" s="120" t="s">
        <v>693</v>
      </c>
      <c r="D738" s="121" t="s">
        <v>116</v>
      </c>
      <c r="E738" s="122">
        <v>1.5879</v>
      </c>
      <c r="F738" s="123">
        <f>ROUND(J738*$K$8,2)</f>
        <v>23.63</v>
      </c>
      <c r="G738" s="124">
        <f t="shared" si="32"/>
        <v>37.52</v>
      </c>
      <c r="J738" s="123">
        <v>23.68</v>
      </c>
    </row>
    <row r="739" spans="1:10" ht="12.75">
      <c r="A739" s="119" t="s">
        <v>106</v>
      </c>
      <c r="B739" s="134" t="s">
        <v>490</v>
      </c>
      <c r="C739" s="120" t="s">
        <v>115</v>
      </c>
      <c r="D739" s="121" t="s">
        <v>116</v>
      </c>
      <c r="E739" s="122">
        <v>1.5879</v>
      </c>
      <c r="F739" s="123">
        <f>ROUND(J739*$K$8,2)</f>
        <v>18.76</v>
      </c>
      <c r="G739" s="124">
        <f t="shared" si="32"/>
        <v>29.79</v>
      </c>
      <c r="J739" s="123">
        <v>18.8</v>
      </c>
    </row>
    <row r="740" spans="1:10" ht="38.25">
      <c r="A740" s="119" t="s">
        <v>106</v>
      </c>
      <c r="B740" s="134" t="s">
        <v>820</v>
      </c>
      <c r="C740" s="120" t="s">
        <v>821</v>
      </c>
      <c r="D740" s="121" t="s">
        <v>216</v>
      </c>
      <c r="E740" s="122">
        <v>0.0583</v>
      </c>
      <c r="F740" s="123">
        <f t="shared" si="31"/>
        <v>574.38</v>
      </c>
      <c r="G740" s="124">
        <f t="shared" si="32"/>
        <v>33.49</v>
      </c>
      <c r="J740" s="123">
        <v>577.27</v>
      </c>
    </row>
    <row r="741" spans="1:10" ht="51">
      <c r="A741" s="119" t="s">
        <v>106</v>
      </c>
      <c r="B741" s="134" t="s">
        <v>864</v>
      </c>
      <c r="C741" s="120" t="s">
        <v>865</v>
      </c>
      <c r="D741" s="121" t="s">
        <v>216</v>
      </c>
      <c r="E741" s="122">
        <v>0.0154</v>
      </c>
      <c r="F741" s="123">
        <f t="shared" si="31"/>
        <v>4704.54</v>
      </c>
      <c r="G741" s="124">
        <f t="shared" si="32"/>
        <v>72.45</v>
      </c>
      <c r="J741" s="123">
        <v>4728.18</v>
      </c>
    </row>
    <row r="742" spans="1:10" ht="38.25">
      <c r="A742" s="119" t="s">
        <v>106</v>
      </c>
      <c r="B742" s="134" t="s">
        <v>866</v>
      </c>
      <c r="C742" s="120" t="s">
        <v>867</v>
      </c>
      <c r="D742" s="121" t="s">
        <v>216</v>
      </c>
      <c r="E742" s="122">
        <v>0.2373</v>
      </c>
      <c r="F742" s="123">
        <f t="shared" si="31"/>
        <v>2088.83</v>
      </c>
      <c r="G742" s="124">
        <f t="shared" si="32"/>
        <v>495.68</v>
      </c>
      <c r="J742" s="123">
        <v>2099.33</v>
      </c>
    </row>
    <row r="743" spans="1:10" ht="38.25">
      <c r="A743" s="119" t="s">
        <v>106</v>
      </c>
      <c r="B743" s="134" t="s">
        <v>868</v>
      </c>
      <c r="C743" s="120" t="s">
        <v>869</v>
      </c>
      <c r="D743" s="121" t="s">
        <v>216</v>
      </c>
      <c r="E743" s="122">
        <v>0.3733</v>
      </c>
      <c r="F743" s="123">
        <f t="shared" si="31"/>
        <v>122.88</v>
      </c>
      <c r="G743" s="124">
        <f t="shared" si="32"/>
        <v>45.87</v>
      </c>
      <c r="J743" s="123">
        <v>123.5</v>
      </c>
    </row>
    <row r="744" spans="1:7" ht="16.5" customHeight="1">
      <c r="A744" s="326" t="s">
        <v>474</v>
      </c>
      <c r="B744" s="327"/>
      <c r="C744" s="327"/>
      <c r="D744" s="327"/>
      <c r="E744" s="327"/>
      <c r="F744" s="328"/>
      <c r="G744" s="329">
        <f>SUM(G735:G737,G740:G742)</f>
        <v>2462.2</v>
      </c>
    </row>
    <row r="745" spans="1:7" ht="16.5" customHeight="1">
      <c r="A745" s="326" t="s">
        <v>477</v>
      </c>
      <c r="B745" s="327"/>
      <c r="C745" s="327"/>
      <c r="D745" s="327"/>
      <c r="E745" s="327"/>
      <c r="F745" s="328"/>
      <c r="G745" s="329">
        <f>SUM(G738:G739,G743)</f>
        <v>113.18</v>
      </c>
    </row>
    <row r="746" spans="1:7" s="226" customFormat="1" ht="16.5" customHeight="1">
      <c r="A746" s="330" t="s">
        <v>475</v>
      </c>
      <c r="B746" s="331"/>
      <c r="C746" s="331"/>
      <c r="D746" s="331"/>
      <c r="E746" s="331"/>
      <c r="F746" s="332"/>
      <c r="G746" s="333">
        <f>SUM(G744:G745)</f>
        <v>2575.3799999999997</v>
      </c>
    </row>
    <row r="747" spans="1:7" ht="16.5" customHeight="1">
      <c r="A747" s="326" t="s">
        <v>478</v>
      </c>
      <c r="B747" s="327"/>
      <c r="C747" s="327"/>
      <c r="D747" s="327"/>
      <c r="E747" s="327"/>
      <c r="F747" s="328"/>
      <c r="G747" s="329">
        <f>ROUND(G746*$H$7,2)</f>
        <v>643.85</v>
      </c>
    </row>
    <row r="748" spans="1:7" s="226" customFormat="1" ht="16.5" customHeight="1">
      <c r="A748" s="330" t="s">
        <v>476</v>
      </c>
      <c r="B748" s="331"/>
      <c r="C748" s="331"/>
      <c r="D748" s="331"/>
      <c r="E748" s="331"/>
      <c r="F748" s="332"/>
      <c r="G748" s="333">
        <f>SUM(G746:G747)</f>
        <v>3219.2299999999996</v>
      </c>
    </row>
    <row r="749" spans="2:14" s="108" customFormat="1" ht="13.5">
      <c r="B749" s="133"/>
      <c r="E749" s="261"/>
      <c r="F749" s="261"/>
      <c r="G749" s="261"/>
      <c r="I749" s="116"/>
      <c r="J749" s="116"/>
      <c r="K749" s="115"/>
      <c r="L749" s="115"/>
      <c r="M749" s="115"/>
      <c r="N749" s="115"/>
    </row>
    <row r="750" spans="1:10" ht="54" customHeight="1">
      <c r="A750" s="222" t="str">
        <f>ORÇAMENTO!B77</f>
        <v>SINAPI</v>
      </c>
      <c r="B750" s="130" t="str">
        <f>ORÇAMENTO!C77</f>
        <v>98052</v>
      </c>
      <c r="C750" s="228" t="str">
        <f>ORÇAMENTO!D77</f>
        <v>TANQUE SÉPTICO CIRCULAR, EM CONCRETO PRÉ-MOLDADO, DIÂMETRO INTERNO = 1,10 M, ALTURA INTERNA = 2,50 M, VOLUME ÚTIL: 2138,2 L (PARA 5 CONTRIBUINTES). AF_12/2020</v>
      </c>
      <c r="D750" s="234" t="s">
        <v>113</v>
      </c>
      <c r="E750" s="235" t="s">
        <v>30</v>
      </c>
      <c r="F750" s="223" t="s">
        <v>110</v>
      </c>
      <c r="G750" s="231" t="str">
        <f>ORÇAMENTO!E77</f>
        <v>UN</v>
      </c>
      <c r="H750" s="29">
        <f>ORÇAMENTO!G77</f>
        <v>1866.8</v>
      </c>
      <c r="I750" s="29">
        <f>ORÇAMENTO!H77</f>
        <v>2333.5</v>
      </c>
      <c r="J750" s="223" t="s">
        <v>110</v>
      </c>
    </row>
    <row r="751" spans="1:10" s="226" customFormat="1" ht="16.5" customHeight="1">
      <c r="A751" s="223" t="s">
        <v>111</v>
      </c>
      <c r="B751" s="224" t="s">
        <v>112</v>
      </c>
      <c r="C751" s="229" t="s">
        <v>42</v>
      </c>
      <c r="D751" s="232"/>
      <c r="E751" s="233"/>
      <c r="F751" s="225" t="s">
        <v>114</v>
      </c>
      <c r="G751" s="225" t="s">
        <v>11</v>
      </c>
      <c r="J751" s="225" t="s">
        <v>114</v>
      </c>
    </row>
    <row r="752" spans="1:10" ht="76.5">
      <c r="A752" s="119" t="s">
        <v>106</v>
      </c>
      <c r="B752" s="134" t="s">
        <v>852</v>
      </c>
      <c r="C752" s="120" t="s">
        <v>853</v>
      </c>
      <c r="D752" s="121" t="s">
        <v>503</v>
      </c>
      <c r="E752" s="122">
        <v>0.3545</v>
      </c>
      <c r="F752" s="123">
        <f aca="true" t="shared" si="33" ref="F752:F760">ROUND(J752*$J$8,2)</f>
        <v>120</v>
      </c>
      <c r="G752" s="124">
        <f aca="true" t="shared" si="34" ref="G752:G760">ROUND(E752*F752,2)</f>
        <v>42.54</v>
      </c>
      <c r="J752" s="123">
        <v>120.6</v>
      </c>
    </row>
    <row r="753" spans="1:10" ht="76.5">
      <c r="A753" s="119" t="s">
        <v>106</v>
      </c>
      <c r="B753" s="134" t="s">
        <v>854</v>
      </c>
      <c r="C753" s="120" t="s">
        <v>855</v>
      </c>
      <c r="D753" s="121" t="s">
        <v>506</v>
      </c>
      <c r="E753" s="122">
        <v>1.1923</v>
      </c>
      <c r="F753" s="123">
        <f t="shared" si="33"/>
        <v>46.1</v>
      </c>
      <c r="G753" s="124">
        <f t="shared" si="34"/>
        <v>54.97</v>
      </c>
      <c r="J753" s="123">
        <v>46.33</v>
      </c>
    </row>
    <row r="754" spans="1:10" ht="51">
      <c r="A754" s="119" t="s">
        <v>317</v>
      </c>
      <c r="B754" s="134" t="s">
        <v>870</v>
      </c>
      <c r="C754" s="120" t="s">
        <v>871</v>
      </c>
      <c r="D754" s="121" t="s">
        <v>320</v>
      </c>
      <c r="E754" s="122">
        <v>5</v>
      </c>
      <c r="F754" s="123">
        <f t="shared" si="33"/>
        <v>238.22</v>
      </c>
      <c r="G754" s="124">
        <f t="shared" si="34"/>
        <v>1191.1</v>
      </c>
      <c r="J754" s="123">
        <v>239.42</v>
      </c>
    </row>
    <row r="755" spans="1:10" ht="12.75">
      <c r="A755" s="119" t="s">
        <v>106</v>
      </c>
      <c r="B755" s="134" t="s">
        <v>692</v>
      </c>
      <c r="C755" s="120" t="s">
        <v>693</v>
      </c>
      <c r="D755" s="121" t="s">
        <v>116</v>
      </c>
      <c r="E755" s="122">
        <v>2.9529</v>
      </c>
      <c r="F755" s="123">
        <f>ROUND(J755*$K$8,2)</f>
        <v>23.63</v>
      </c>
      <c r="G755" s="124">
        <f t="shared" si="34"/>
        <v>69.78</v>
      </c>
      <c r="J755" s="123">
        <v>23.68</v>
      </c>
    </row>
    <row r="756" spans="1:10" ht="12.75">
      <c r="A756" s="119" t="s">
        <v>106</v>
      </c>
      <c r="B756" s="134" t="s">
        <v>490</v>
      </c>
      <c r="C756" s="120" t="s">
        <v>115</v>
      </c>
      <c r="D756" s="121" t="s">
        <v>116</v>
      </c>
      <c r="E756" s="122">
        <v>2.9529</v>
      </c>
      <c r="F756" s="123">
        <f>ROUND(J756*$K$8,2)</f>
        <v>18.76</v>
      </c>
      <c r="G756" s="124">
        <f t="shared" si="34"/>
        <v>55.4</v>
      </c>
      <c r="J756" s="123">
        <v>18.8</v>
      </c>
    </row>
    <row r="757" spans="1:10" ht="51">
      <c r="A757" s="119" t="s">
        <v>106</v>
      </c>
      <c r="B757" s="134" t="s">
        <v>864</v>
      </c>
      <c r="C757" s="120" t="s">
        <v>865</v>
      </c>
      <c r="D757" s="121" t="s">
        <v>216</v>
      </c>
      <c r="E757" s="122">
        <v>0.0154</v>
      </c>
      <c r="F757" s="123">
        <f t="shared" si="33"/>
        <v>4704.54</v>
      </c>
      <c r="G757" s="124">
        <f t="shared" si="34"/>
        <v>72.45</v>
      </c>
      <c r="J757" s="123">
        <v>4728.18</v>
      </c>
    </row>
    <row r="758" spans="1:10" ht="38.25">
      <c r="A758" s="119" t="s">
        <v>106</v>
      </c>
      <c r="B758" s="134" t="s">
        <v>872</v>
      </c>
      <c r="C758" s="120" t="s">
        <v>873</v>
      </c>
      <c r="D758" s="121" t="s">
        <v>216</v>
      </c>
      <c r="E758" s="122">
        <v>0.0792</v>
      </c>
      <c r="F758" s="123">
        <f t="shared" si="33"/>
        <v>2762.56</v>
      </c>
      <c r="G758" s="124">
        <f t="shared" si="34"/>
        <v>218.79</v>
      </c>
      <c r="J758" s="123">
        <v>2776.44</v>
      </c>
    </row>
    <row r="759" spans="1:10" ht="51">
      <c r="A759" s="119" t="s">
        <v>106</v>
      </c>
      <c r="B759" s="134" t="s">
        <v>858</v>
      </c>
      <c r="C759" s="120" t="s">
        <v>859</v>
      </c>
      <c r="D759" s="121" t="s">
        <v>216</v>
      </c>
      <c r="E759" s="122">
        <v>0.1932</v>
      </c>
      <c r="F759" s="123">
        <f t="shared" si="33"/>
        <v>739.44</v>
      </c>
      <c r="G759" s="124">
        <f t="shared" si="34"/>
        <v>142.86</v>
      </c>
      <c r="J759" s="123">
        <v>743.16</v>
      </c>
    </row>
    <row r="760" spans="1:10" ht="38.25">
      <c r="A760" s="119" t="s">
        <v>106</v>
      </c>
      <c r="B760" s="134" t="s">
        <v>868</v>
      </c>
      <c r="C760" s="120" t="s">
        <v>869</v>
      </c>
      <c r="D760" s="121" t="s">
        <v>216</v>
      </c>
      <c r="E760" s="122">
        <v>0.1539</v>
      </c>
      <c r="F760" s="123">
        <f t="shared" si="33"/>
        <v>122.88</v>
      </c>
      <c r="G760" s="124">
        <f t="shared" si="34"/>
        <v>18.91</v>
      </c>
      <c r="J760" s="123">
        <v>123.5</v>
      </c>
    </row>
    <row r="761" spans="1:7" ht="16.5" customHeight="1">
      <c r="A761" s="326" t="s">
        <v>474</v>
      </c>
      <c r="B761" s="327"/>
      <c r="C761" s="327"/>
      <c r="D761" s="327"/>
      <c r="E761" s="327"/>
      <c r="F761" s="328"/>
      <c r="G761" s="329">
        <f>SUM(G752:G754,G757:G759)</f>
        <v>1722.71</v>
      </c>
    </row>
    <row r="762" spans="1:7" ht="16.5" customHeight="1">
      <c r="A762" s="326" t="s">
        <v>477</v>
      </c>
      <c r="B762" s="327"/>
      <c r="C762" s="327"/>
      <c r="D762" s="327"/>
      <c r="E762" s="327"/>
      <c r="F762" s="328"/>
      <c r="G762" s="329">
        <f>SUM(G755:G756,G760)</f>
        <v>144.09</v>
      </c>
    </row>
    <row r="763" spans="1:7" s="226" customFormat="1" ht="16.5" customHeight="1">
      <c r="A763" s="330" t="s">
        <v>475</v>
      </c>
      <c r="B763" s="331"/>
      <c r="C763" s="331"/>
      <c r="D763" s="331"/>
      <c r="E763" s="331"/>
      <c r="F763" s="332"/>
      <c r="G763" s="333">
        <f>SUM(G761:G762)</f>
        <v>1866.8</v>
      </c>
    </row>
    <row r="764" spans="1:7" ht="16.5" customHeight="1">
      <c r="A764" s="326" t="s">
        <v>478</v>
      </c>
      <c r="B764" s="327"/>
      <c r="C764" s="327"/>
      <c r="D764" s="327"/>
      <c r="E764" s="327"/>
      <c r="F764" s="328"/>
      <c r="G764" s="329">
        <f>ROUND(G763*$H$7,2)</f>
        <v>466.7</v>
      </c>
    </row>
    <row r="765" spans="1:7" s="226" customFormat="1" ht="16.5" customHeight="1">
      <c r="A765" s="330" t="s">
        <v>476</v>
      </c>
      <c r="B765" s="331"/>
      <c r="C765" s="331"/>
      <c r="D765" s="331"/>
      <c r="E765" s="331"/>
      <c r="F765" s="332"/>
      <c r="G765" s="333">
        <f>SUM(G763:G764)</f>
        <v>2333.5</v>
      </c>
    </row>
    <row r="766" spans="2:14" s="108" customFormat="1" ht="13.5">
      <c r="B766" s="133"/>
      <c r="E766" s="261"/>
      <c r="F766" s="261"/>
      <c r="G766" s="261"/>
      <c r="I766" s="116"/>
      <c r="J766" s="116"/>
      <c r="K766" s="115"/>
      <c r="L766" s="115"/>
      <c r="M766" s="115"/>
      <c r="N766" s="115"/>
    </row>
    <row r="767" spans="1:10" ht="48.75" customHeight="1">
      <c r="A767" s="222" t="str">
        <f>ORÇAMENTO!B79</f>
        <v>SINAPI</v>
      </c>
      <c r="B767" s="130" t="str">
        <f>ORÇAMENTO!C79</f>
        <v>95471</v>
      </c>
      <c r="C767" s="228" t="str">
        <f>ORÇAMENTO!D79</f>
        <v>VASO SANITARIO SIFONADO CONVENCIONAL PARA PCD SEM FURO FRONTAL COM  LOUÇA BRANCA SEM ASSENTO -  FORNECIMENTO E INSTALAÇÃO. AF_01/2020</v>
      </c>
      <c r="D767" s="234" t="s">
        <v>113</v>
      </c>
      <c r="E767" s="235" t="s">
        <v>30</v>
      </c>
      <c r="F767" s="223" t="s">
        <v>110</v>
      </c>
      <c r="G767" s="231" t="str">
        <f>ORÇAMENTO!E79</f>
        <v>UN</v>
      </c>
      <c r="H767" s="29">
        <f>ORÇAMENTO!G79</f>
        <v>554.75</v>
      </c>
      <c r="I767" s="29">
        <f>ORÇAMENTO!H79</f>
        <v>693.44</v>
      </c>
      <c r="J767" s="223" t="s">
        <v>110</v>
      </c>
    </row>
    <row r="768" spans="1:10" s="226" customFormat="1" ht="16.5" customHeight="1">
      <c r="A768" s="223" t="s">
        <v>111</v>
      </c>
      <c r="B768" s="224" t="s">
        <v>112</v>
      </c>
      <c r="C768" s="229" t="s">
        <v>42</v>
      </c>
      <c r="D768" s="232"/>
      <c r="E768" s="233"/>
      <c r="F768" s="225" t="s">
        <v>114</v>
      </c>
      <c r="G768" s="225" t="s">
        <v>11</v>
      </c>
      <c r="J768" s="225" t="s">
        <v>114</v>
      </c>
    </row>
    <row r="769" spans="1:10" ht="38.25">
      <c r="A769" s="119" t="s">
        <v>317</v>
      </c>
      <c r="B769" s="134" t="s">
        <v>874</v>
      </c>
      <c r="C769" s="120" t="s">
        <v>875</v>
      </c>
      <c r="D769" s="121" t="s">
        <v>320</v>
      </c>
      <c r="E769" s="122">
        <v>2</v>
      </c>
      <c r="F769" s="123">
        <f>ROUND(J769*$J$8,2)</f>
        <v>19.33</v>
      </c>
      <c r="G769" s="124">
        <f aca="true" t="shared" si="35" ref="G769:G774">ROUND(E769*F769,2)</f>
        <v>38.66</v>
      </c>
      <c r="J769" s="123">
        <v>19.43</v>
      </c>
    </row>
    <row r="770" spans="1:10" ht="25.5">
      <c r="A770" s="119" t="s">
        <v>317</v>
      </c>
      <c r="B770" s="134" t="s">
        <v>876</v>
      </c>
      <c r="C770" s="120" t="s">
        <v>877</v>
      </c>
      <c r="D770" s="121" t="s">
        <v>320</v>
      </c>
      <c r="E770" s="122">
        <v>1</v>
      </c>
      <c r="F770" s="123">
        <f>ROUND(J770*$J$8,2)</f>
        <v>9.98</v>
      </c>
      <c r="G770" s="124">
        <f t="shared" si="35"/>
        <v>9.98</v>
      </c>
      <c r="J770" s="123">
        <v>10.03</v>
      </c>
    </row>
    <row r="771" spans="1:10" ht="38.25">
      <c r="A771" s="119" t="s">
        <v>317</v>
      </c>
      <c r="B771" s="134" t="s">
        <v>878</v>
      </c>
      <c r="C771" s="120" t="s">
        <v>879</v>
      </c>
      <c r="D771" s="121" t="s">
        <v>320</v>
      </c>
      <c r="E771" s="122">
        <v>1</v>
      </c>
      <c r="F771" s="123">
        <f>ROUND(J771*$J$8,2)</f>
        <v>461.75</v>
      </c>
      <c r="G771" s="124">
        <f t="shared" si="35"/>
        <v>461.75</v>
      </c>
      <c r="J771" s="123">
        <v>464.07</v>
      </c>
    </row>
    <row r="772" spans="1:10" ht="12.75">
      <c r="A772" s="119" t="s">
        <v>317</v>
      </c>
      <c r="B772" s="134" t="s">
        <v>880</v>
      </c>
      <c r="C772" s="120" t="s">
        <v>881</v>
      </c>
      <c r="D772" s="121" t="s">
        <v>437</v>
      </c>
      <c r="E772" s="122">
        <v>0.0881</v>
      </c>
      <c r="F772" s="123">
        <f>ROUND(J772*$J$8,2)</f>
        <v>83.67</v>
      </c>
      <c r="G772" s="124">
        <f t="shared" si="35"/>
        <v>7.37</v>
      </c>
      <c r="J772" s="123">
        <v>84.09</v>
      </c>
    </row>
    <row r="773" spans="1:10" ht="25.5">
      <c r="A773" s="119" t="s">
        <v>106</v>
      </c>
      <c r="B773" s="134" t="s">
        <v>797</v>
      </c>
      <c r="C773" s="120" t="s">
        <v>801</v>
      </c>
      <c r="D773" s="121" t="s">
        <v>116</v>
      </c>
      <c r="E773" s="122">
        <v>1.154</v>
      </c>
      <c r="F773" s="123">
        <f>ROUND(J773*$K$8,2)</f>
        <v>23.01</v>
      </c>
      <c r="G773" s="124">
        <f t="shared" si="35"/>
        <v>26.55</v>
      </c>
      <c r="J773" s="123">
        <v>23.06</v>
      </c>
    </row>
    <row r="774" spans="1:10" ht="12.75">
      <c r="A774" s="119" t="s">
        <v>106</v>
      </c>
      <c r="B774" s="134" t="s">
        <v>490</v>
      </c>
      <c r="C774" s="120" t="s">
        <v>115</v>
      </c>
      <c r="D774" s="121" t="s">
        <v>116</v>
      </c>
      <c r="E774" s="122">
        <v>0.5565</v>
      </c>
      <c r="F774" s="123">
        <f>ROUND(J774*$K$8,2)</f>
        <v>18.76</v>
      </c>
      <c r="G774" s="124">
        <f t="shared" si="35"/>
        <v>10.44</v>
      </c>
      <c r="J774" s="123">
        <v>18.8</v>
      </c>
    </row>
    <row r="775" spans="1:7" ht="16.5" customHeight="1">
      <c r="A775" s="326" t="s">
        <v>474</v>
      </c>
      <c r="B775" s="327"/>
      <c r="C775" s="327"/>
      <c r="D775" s="327"/>
      <c r="E775" s="327"/>
      <c r="F775" s="328"/>
      <c r="G775" s="329">
        <f>SUM(G769:G772)</f>
        <v>517.76</v>
      </c>
    </row>
    <row r="776" spans="1:7" ht="16.5" customHeight="1">
      <c r="A776" s="326" t="s">
        <v>477</v>
      </c>
      <c r="B776" s="327"/>
      <c r="C776" s="327"/>
      <c r="D776" s="327"/>
      <c r="E776" s="327"/>
      <c r="F776" s="328"/>
      <c r="G776" s="329">
        <f>SUM(G773:G774)</f>
        <v>36.99</v>
      </c>
    </row>
    <row r="777" spans="1:7" s="226" customFormat="1" ht="16.5" customHeight="1">
      <c r="A777" s="330" t="s">
        <v>475</v>
      </c>
      <c r="B777" s="331"/>
      <c r="C777" s="331"/>
      <c r="D777" s="331"/>
      <c r="E777" s="331"/>
      <c r="F777" s="332"/>
      <c r="G777" s="333">
        <f>SUM(G775:G776)</f>
        <v>554.75</v>
      </c>
    </row>
    <row r="778" spans="1:7" ht="16.5" customHeight="1">
      <c r="A778" s="326" t="s">
        <v>478</v>
      </c>
      <c r="B778" s="327"/>
      <c r="C778" s="327"/>
      <c r="D778" s="327"/>
      <c r="E778" s="327"/>
      <c r="F778" s="328"/>
      <c r="G778" s="329">
        <f>ROUND(G777*$H$7,2)</f>
        <v>138.69</v>
      </c>
    </row>
    <row r="779" spans="1:7" s="226" customFormat="1" ht="16.5" customHeight="1">
      <c r="A779" s="330" t="s">
        <v>476</v>
      </c>
      <c r="B779" s="331"/>
      <c r="C779" s="331"/>
      <c r="D779" s="331"/>
      <c r="E779" s="331"/>
      <c r="F779" s="332"/>
      <c r="G779" s="333">
        <f>SUM(G777:G778)</f>
        <v>693.44</v>
      </c>
    </row>
    <row r="780" spans="2:14" s="108" customFormat="1" ht="13.5">
      <c r="B780" s="133"/>
      <c r="E780" s="261"/>
      <c r="F780" s="261"/>
      <c r="G780" s="261"/>
      <c r="I780" s="116"/>
      <c r="J780" s="116"/>
      <c r="K780" s="115"/>
      <c r="L780" s="115"/>
      <c r="M780" s="115"/>
      <c r="N780" s="115"/>
    </row>
    <row r="781" spans="1:10" ht="34.5" customHeight="1">
      <c r="A781" s="222" t="str">
        <f>ORÇAMENTO!B80</f>
        <v>SINAPI</v>
      </c>
      <c r="B781" s="130" t="str">
        <f>ORÇAMENTO!C80</f>
        <v>100849</v>
      </c>
      <c r="C781" s="228" t="str">
        <f>ORÇAMENTO!D80</f>
        <v>ASSENTO SANITÁRIO CONVENCIONAL - FORNECIMENTO E INSTALACAO. AF_01/2020</v>
      </c>
      <c r="D781" s="234" t="s">
        <v>113</v>
      </c>
      <c r="E781" s="235" t="s">
        <v>30</v>
      </c>
      <c r="F781" s="223" t="s">
        <v>110</v>
      </c>
      <c r="G781" s="231" t="str">
        <f>ORÇAMENTO!E80</f>
        <v>UN</v>
      </c>
      <c r="H781" s="29">
        <f>ORÇAMENTO!G80</f>
        <v>34.29</v>
      </c>
      <c r="I781" s="29">
        <f>ORÇAMENTO!H80</f>
        <v>42.86</v>
      </c>
      <c r="J781" s="223" t="s">
        <v>110</v>
      </c>
    </row>
    <row r="782" spans="1:10" s="226" customFormat="1" ht="16.5" customHeight="1">
      <c r="A782" s="223" t="s">
        <v>111</v>
      </c>
      <c r="B782" s="224" t="s">
        <v>112</v>
      </c>
      <c r="C782" s="229" t="s">
        <v>42</v>
      </c>
      <c r="D782" s="232"/>
      <c r="E782" s="233"/>
      <c r="F782" s="225" t="s">
        <v>114</v>
      </c>
      <c r="G782" s="225" t="s">
        <v>11</v>
      </c>
      <c r="J782" s="225" t="s">
        <v>114</v>
      </c>
    </row>
    <row r="783" spans="1:10" ht="25.5">
      <c r="A783" s="119" t="s">
        <v>317</v>
      </c>
      <c r="B783" s="134" t="s">
        <v>882</v>
      </c>
      <c r="C783" s="120" t="s">
        <v>883</v>
      </c>
      <c r="D783" s="121" t="s">
        <v>320</v>
      </c>
      <c r="E783" s="122">
        <v>1</v>
      </c>
      <c r="F783" s="123">
        <f>ROUND(J783*$J$8,2)</f>
        <v>29.85</v>
      </c>
      <c r="G783" s="124">
        <f>ROUND(E783*F783,2)</f>
        <v>29.85</v>
      </c>
      <c r="J783" s="123">
        <v>30</v>
      </c>
    </row>
    <row r="784" spans="1:10" ht="25.5">
      <c r="A784" s="119" t="s">
        <v>106</v>
      </c>
      <c r="B784" s="134" t="s">
        <v>797</v>
      </c>
      <c r="C784" s="120" t="s">
        <v>801</v>
      </c>
      <c r="D784" s="121" t="s">
        <v>116</v>
      </c>
      <c r="E784" s="122">
        <v>0.1536</v>
      </c>
      <c r="F784" s="123">
        <f>ROUND(J784*$K$8,2)</f>
        <v>23.01</v>
      </c>
      <c r="G784" s="124">
        <f>ROUND(E784*F784,2)</f>
        <v>3.53</v>
      </c>
      <c r="J784" s="123">
        <v>23.06</v>
      </c>
    </row>
    <row r="785" spans="1:10" ht="12.75">
      <c r="A785" s="119" t="s">
        <v>106</v>
      </c>
      <c r="B785" s="134" t="s">
        <v>490</v>
      </c>
      <c r="C785" s="120" t="s">
        <v>115</v>
      </c>
      <c r="D785" s="121" t="s">
        <v>116</v>
      </c>
      <c r="E785" s="122">
        <v>0.0484</v>
      </c>
      <c r="F785" s="123">
        <f>ROUND(J785*$K$8,2)</f>
        <v>18.76</v>
      </c>
      <c r="G785" s="124">
        <f>ROUND(E785*F785,2)</f>
        <v>0.91</v>
      </c>
      <c r="J785" s="123">
        <v>18.8</v>
      </c>
    </row>
    <row r="786" spans="1:7" ht="16.5" customHeight="1">
      <c r="A786" s="326" t="s">
        <v>474</v>
      </c>
      <c r="B786" s="327"/>
      <c r="C786" s="327"/>
      <c r="D786" s="327"/>
      <c r="E786" s="327"/>
      <c r="F786" s="328"/>
      <c r="G786" s="329">
        <f>SUM(G783)</f>
        <v>29.85</v>
      </c>
    </row>
    <row r="787" spans="1:7" ht="16.5" customHeight="1">
      <c r="A787" s="326" t="s">
        <v>477</v>
      </c>
      <c r="B787" s="327"/>
      <c r="C787" s="327"/>
      <c r="D787" s="327"/>
      <c r="E787" s="327"/>
      <c r="F787" s="328"/>
      <c r="G787" s="329">
        <f>SUM(G784:G785)</f>
        <v>4.4399999999999995</v>
      </c>
    </row>
    <row r="788" spans="1:7" s="226" customFormat="1" ht="16.5" customHeight="1">
      <c r="A788" s="330" t="s">
        <v>475</v>
      </c>
      <c r="B788" s="331"/>
      <c r="C788" s="331"/>
      <c r="D788" s="331"/>
      <c r="E788" s="331"/>
      <c r="F788" s="332"/>
      <c r="G788" s="333">
        <f>SUM(G786:G787)</f>
        <v>34.29</v>
      </c>
    </row>
    <row r="789" spans="1:7" ht="16.5" customHeight="1">
      <c r="A789" s="326" t="s">
        <v>478</v>
      </c>
      <c r="B789" s="327"/>
      <c r="C789" s="327"/>
      <c r="D789" s="327"/>
      <c r="E789" s="327"/>
      <c r="F789" s="328"/>
      <c r="G789" s="329">
        <f>ROUND(G788*$H$7,2)</f>
        <v>8.57</v>
      </c>
    </row>
    <row r="790" spans="1:7" s="226" customFormat="1" ht="16.5" customHeight="1">
      <c r="A790" s="330" t="s">
        <v>476</v>
      </c>
      <c r="B790" s="331"/>
      <c r="C790" s="331"/>
      <c r="D790" s="331"/>
      <c r="E790" s="331"/>
      <c r="F790" s="332"/>
      <c r="G790" s="333">
        <f>SUM(G788:G789)</f>
        <v>42.86</v>
      </c>
    </row>
    <row r="791" spans="2:14" s="108" customFormat="1" ht="13.5">
      <c r="B791" s="133"/>
      <c r="E791" s="261"/>
      <c r="F791" s="261"/>
      <c r="G791" s="261"/>
      <c r="I791" s="116"/>
      <c r="J791" s="116"/>
      <c r="K791" s="115"/>
      <c r="L791" s="115"/>
      <c r="M791" s="115"/>
      <c r="N791" s="115"/>
    </row>
    <row r="792" spans="1:10" ht="56.25" customHeight="1">
      <c r="A792" s="222" t="str">
        <f>ORÇAMENTO!B81</f>
        <v>SINAPI</v>
      </c>
      <c r="B792" s="130" t="str">
        <f>ORÇAMENTO!C81</f>
        <v>86937</v>
      </c>
      <c r="C792" s="228" t="str">
        <f>ORÇAMENTO!D81</f>
        <v>CUBA DE EMBUTIR OVAL EM LOUÇA BRANCA, 35 X 50CM OU EQUIVALENTE, INCLUSO VÁLVULA EM METAL CROMADO E SIFÃO FLEXÍVEL EM PVC - FORNECIMENTO E INSTALAÇÃO. AF_01/2020</v>
      </c>
      <c r="D792" s="234" t="s">
        <v>113</v>
      </c>
      <c r="E792" s="235" t="s">
        <v>30</v>
      </c>
      <c r="F792" s="223" t="s">
        <v>110</v>
      </c>
      <c r="G792" s="231" t="str">
        <f>ORÇAMENTO!E81</f>
        <v>UN</v>
      </c>
      <c r="H792" s="29">
        <f>ORÇAMENTO!G81</f>
        <v>192.1</v>
      </c>
      <c r="I792" s="29">
        <f>ORÇAMENTO!H81</f>
        <v>240.13</v>
      </c>
      <c r="J792" s="223" t="s">
        <v>110</v>
      </c>
    </row>
    <row r="793" spans="1:10" s="226" customFormat="1" ht="16.5" customHeight="1">
      <c r="A793" s="223" t="s">
        <v>111</v>
      </c>
      <c r="B793" s="224" t="s">
        <v>112</v>
      </c>
      <c r="C793" s="229" t="s">
        <v>42</v>
      </c>
      <c r="D793" s="232"/>
      <c r="E793" s="233"/>
      <c r="F793" s="225" t="s">
        <v>114</v>
      </c>
      <c r="G793" s="225" t="s">
        <v>11</v>
      </c>
      <c r="J793" s="225" t="s">
        <v>114</v>
      </c>
    </row>
    <row r="794" spans="1:10" ht="38.25">
      <c r="A794" s="119" t="s">
        <v>106</v>
      </c>
      <c r="B794" s="134" t="s">
        <v>884</v>
      </c>
      <c r="C794" s="120" t="s">
        <v>885</v>
      </c>
      <c r="D794" s="121" t="s">
        <v>211</v>
      </c>
      <c r="E794" s="122">
        <v>1</v>
      </c>
      <c r="F794" s="123">
        <f>ROUND(J794*$J$8,2)</f>
        <v>62.34</v>
      </c>
      <c r="G794" s="124">
        <f>ROUND(E794*F794,2)</f>
        <v>62.34</v>
      </c>
      <c r="J794" s="123">
        <v>62.65</v>
      </c>
    </row>
    <row r="795" spans="1:10" ht="25.5">
      <c r="A795" s="119" t="s">
        <v>106</v>
      </c>
      <c r="B795" s="134" t="s">
        <v>886</v>
      </c>
      <c r="C795" s="120" t="s">
        <v>887</v>
      </c>
      <c r="D795" s="121" t="s">
        <v>211</v>
      </c>
      <c r="E795" s="122">
        <v>1</v>
      </c>
      <c r="F795" s="123">
        <f>ROUND(J795*$J$8,2)</f>
        <v>12.19</v>
      </c>
      <c r="G795" s="124">
        <f>ROUND(E795*F795,2)</f>
        <v>12.19</v>
      </c>
      <c r="J795" s="123">
        <v>12.25</v>
      </c>
    </row>
    <row r="796" spans="1:10" ht="38.25">
      <c r="A796" s="119" t="s">
        <v>106</v>
      </c>
      <c r="B796" s="134" t="s">
        <v>888</v>
      </c>
      <c r="C796" s="120" t="s">
        <v>889</v>
      </c>
      <c r="D796" s="121" t="s">
        <v>211</v>
      </c>
      <c r="E796" s="122">
        <v>1</v>
      </c>
      <c r="F796" s="123">
        <f>ROUND(J796*$J$8,2)</f>
        <v>117.57</v>
      </c>
      <c r="G796" s="124">
        <f>ROUND(E796*F796,2)</f>
        <v>117.57</v>
      </c>
      <c r="J796" s="123">
        <v>118.16</v>
      </c>
    </row>
    <row r="797" spans="1:7" ht="16.5" customHeight="1">
      <c r="A797" s="326" t="s">
        <v>474</v>
      </c>
      <c r="B797" s="327"/>
      <c r="C797" s="327"/>
      <c r="D797" s="327"/>
      <c r="E797" s="327"/>
      <c r="F797" s="328"/>
      <c r="G797" s="329">
        <f>SUM(G796)</f>
        <v>117.57</v>
      </c>
    </row>
    <row r="798" spans="1:7" ht="16.5" customHeight="1">
      <c r="A798" s="326" t="s">
        <v>477</v>
      </c>
      <c r="B798" s="327"/>
      <c r="C798" s="327"/>
      <c r="D798" s="327"/>
      <c r="E798" s="327"/>
      <c r="F798" s="328"/>
      <c r="G798" s="329">
        <f>SUM(G794:G795)</f>
        <v>74.53</v>
      </c>
    </row>
    <row r="799" spans="1:7" s="226" customFormat="1" ht="16.5" customHeight="1">
      <c r="A799" s="330" t="s">
        <v>475</v>
      </c>
      <c r="B799" s="331"/>
      <c r="C799" s="331"/>
      <c r="D799" s="331"/>
      <c r="E799" s="331"/>
      <c r="F799" s="332"/>
      <c r="G799" s="333">
        <f>SUM(G797:G798)</f>
        <v>192.1</v>
      </c>
    </row>
    <row r="800" spans="1:7" ht="16.5" customHeight="1">
      <c r="A800" s="326" t="s">
        <v>478</v>
      </c>
      <c r="B800" s="327"/>
      <c r="C800" s="327"/>
      <c r="D800" s="327"/>
      <c r="E800" s="327"/>
      <c r="F800" s="328"/>
      <c r="G800" s="329">
        <f>ROUND(G799*$H$7,2)</f>
        <v>48.03</v>
      </c>
    </row>
    <row r="801" spans="1:7" s="226" customFormat="1" ht="16.5" customHeight="1">
      <c r="A801" s="330" t="s">
        <v>476</v>
      </c>
      <c r="B801" s="331"/>
      <c r="C801" s="331"/>
      <c r="D801" s="331"/>
      <c r="E801" s="331"/>
      <c r="F801" s="332"/>
      <c r="G801" s="333">
        <f>SUM(G799:G800)</f>
        <v>240.13</v>
      </c>
    </row>
    <row r="802" spans="2:14" s="108" customFormat="1" ht="13.5">
      <c r="B802" s="133"/>
      <c r="E802" s="261"/>
      <c r="F802" s="261"/>
      <c r="G802" s="261"/>
      <c r="I802" s="116"/>
      <c r="J802" s="116"/>
      <c r="K802" s="115"/>
      <c r="L802" s="115"/>
      <c r="M802" s="115"/>
      <c r="N802" s="115"/>
    </row>
    <row r="803" spans="1:10" ht="56.25" customHeight="1">
      <c r="A803" s="222" t="str">
        <f>ORÇAMENTO!B82</f>
        <v>SINAPI</v>
      </c>
      <c r="B803" s="130" t="str">
        <f>ORÇAMENTO!C82</f>
        <v>86936</v>
      </c>
      <c r="C803" s="228" t="str">
        <f>ORÇAMENTO!D82</f>
        <v>CUBA DE EMBUTIR DE AÇO INOXIDÁVEL MÉDIA, INCLUSO VÁLVULA TIPO AMERICANA E SIFÃO TIPO GARRAFA EM METAL CROMADO - FORNECIMENTO E INSTALAÇÃO. AF_01/2020</v>
      </c>
      <c r="D803" s="234" t="s">
        <v>113</v>
      </c>
      <c r="E803" s="235" t="s">
        <v>30</v>
      </c>
      <c r="F803" s="223" t="s">
        <v>110</v>
      </c>
      <c r="G803" s="231" t="str">
        <f>ORÇAMENTO!E82</f>
        <v>UN</v>
      </c>
      <c r="H803" s="29">
        <f>ORÇAMENTO!G82</f>
        <v>438.01</v>
      </c>
      <c r="I803" s="29">
        <f>ORÇAMENTO!H82</f>
        <v>547.51</v>
      </c>
      <c r="J803" s="223" t="s">
        <v>110</v>
      </c>
    </row>
    <row r="804" spans="1:10" s="226" customFormat="1" ht="16.5" customHeight="1">
      <c r="A804" s="223" t="s">
        <v>111</v>
      </c>
      <c r="B804" s="224" t="s">
        <v>112</v>
      </c>
      <c r="C804" s="229" t="s">
        <v>42</v>
      </c>
      <c r="D804" s="232"/>
      <c r="E804" s="233"/>
      <c r="F804" s="225" t="s">
        <v>114</v>
      </c>
      <c r="G804" s="225" t="s">
        <v>11</v>
      </c>
      <c r="J804" s="225" t="s">
        <v>114</v>
      </c>
    </row>
    <row r="805" spans="1:10" ht="38.25">
      <c r="A805" s="119" t="s">
        <v>106</v>
      </c>
      <c r="B805" s="134" t="s">
        <v>890</v>
      </c>
      <c r="C805" s="120" t="s">
        <v>891</v>
      </c>
      <c r="D805" s="121" t="s">
        <v>211</v>
      </c>
      <c r="E805" s="122">
        <v>1</v>
      </c>
      <c r="F805" s="123">
        <f>ROUND(J805*$J$8,2)</f>
        <v>67.23</v>
      </c>
      <c r="G805" s="124">
        <f>ROUND(E805*F805,2)</f>
        <v>67.23</v>
      </c>
      <c r="J805" s="123">
        <v>67.57</v>
      </c>
    </row>
    <row r="806" spans="1:10" ht="25.5">
      <c r="A806" s="119" t="s">
        <v>106</v>
      </c>
      <c r="B806" s="134" t="s">
        <v>892</v>
      </c>
      <c r="C806" s="120" t="s">
        <v>893</v>
      </c>
      <c r="D806" s="121" t="s">
        <v>211</v>
      </c>
      <c r="E806" s="122">
        <v>1</v>
      </c>
      <c r="F806" s="123">
        <f>ROUND(J806*$J$8,2)</f>
        <v>189.68</v>
      </c>
      <c r="G806" s="124">
        <f>ROUND(E806*F806,2)</f>
        <v>189.68</v>
      </c>
      <c r="J806" s="123">
        <v>190.63</v>
      </c>
    </row>
    <row r="807" spans="1:10" ht="38.25">
      <c r="A807" s="119" t="s">
        <v>106</v>
      </c>
      <c r="B807" s="134" t="s">
        <v>894</v>
      </c>
      <c r="C807" s="120" t="s">
        <v>895</v>
      </c>
      <c r="D807" s="121" t="s">
        <v>211</v>
      </c>
      <c r="E807" s="122">
        <v>1</v>
      </c>
      <c r="F807" s="123">
        <f>ROUND(J807*$J$8,2)</f>
        <v>181.1</v>
      </c>
      <c r="G807" s="124">
        <f>ROUND(E807*F807,2)</f>
        <v>181.1</v>
      </c>
      <c r="J807" s="123">
        <v>182.01</v>
      </c>
    </row>
    <row r="808" spans="1:7" ht="16.5" customHeight="1">
      <c r="A808" s="326" t="s">
        <v>474</v>
      </c>
      <c r="B808" s="327"/>
      <c r="C808" s="327"/>
      <c r="D808" s="327"/>
      <c r="E808" s="327"/>
      <c r="F808" s="328"/>
      <c r="G808" s="329">
        <f>SUM(G807)</f>
        <v>181.1</v>
      </c>
    </row>
    <row r="809" spans="1:7" ht="16.5" customHeight="1">
      <c r="A809" s="326" t="s">
        <v>477</v>
      </c>
      <c r="B809" s="327"/>
      <c r="C809" s="327"/>
      <c r="D809" s="327"/>
      <c r="E809" s="327"/>
      <c r="F809" s="328"/>
      <c r="G809" s="329">
        <f>SUM(G805:G806)</f>
        <v>256.91</v>
      </c>
    </row>
    <row r="810" spans="1:7" s="226" customFormat="1" ht="16.5" customHeight="1">
      <c r="A810" s="330" t="s">
        <v>475</v>
      </c>
      <c r="B810" s="331"/>
      <c r="C810" s="331"/>
      <c r="D810" s="331"/>
      <c r="E810" s="331"/>
      <c r="F810" s="332"/>
      <c r="G810" s="333">
        <f>SUM(G808:G809)</f>
        <v>438.01</v>
      </c>
    </row>
    <row r="811" spans="1:7" ht="16.5" customHeight="1">
      <c r="A811" s="326" t="s">
        <v>478</v>
      </c>
      <c r="B811" s="327"/>
      <c r="C811" s="327"/>
      <c r="D811" s="327"/>
      <c r="E811" s="327"/>
      <c r="F811" s="328"/>
      <c r="G811" s="329">
        <f>ROUND(G810*$H$7,2)</f>
        <v>109.5</v>
      </c>
    </row>
    <row r="812" spans="1:7" s="226" customFormat="1" ht="16.5" customHeight="1">
      <c r="A812" s="330" t="s">
        <v>476</v>
      </c>
      <c r="B812" s="331"/>
      <c r="C812" s="331"/>
      <c r="D812" s="331"/>
      <c r="E812" s="331"/>
      <c r="F812" s="332"/>
      <c r="G812" s="333">
        <f>SUM(G810:G811)</f>
        <v>547.51</v>
      </c>
    </row>
    <row r="813" spans="2:14" s="108" customFormat="1" ht="13.5">
      <c r="B813" s="133"/>
      <c r="E813" s="261"/>
      <c r="F813" s="261"/>
      <c r="G813" s="261"/>
      <c r="I813" s="116"/>
      <c r="J813" s="116"/>
      <c r="K813" s="115"/>
      <c r="L813" s="115"/>
      <c r="M813" s="115"/>
      <c r="N813" s="115"/>
    </row>
    <row r="814" spans="1:10" ht="34.5" customHeight="1">
      <c r="A814" s="222" t="str">
        <f>ORÇAMENTO!B83</f>
        <v>CPU</v>
      </c>
      <c r="B814" s="130" t="str">
        <f>ORÇAMENTO!C83</f>
        <v>048</v>
      </c>
      <c r="C814" s="228" t="str">
        <f>ORÇAMENTO!D83</f>
        <v>BANCADA DE GRANITO PRETO, EXCLUSIVE CUBA - FORNECIMENTO E INSTALAÇÃO. </v>
      </c>
      <c r="D814" s="234" t="s">
        <v>113</v>
      </c>
      <c r="E814" s="235" t="s">
        <v>30</v>
      </c>
      <c r="F814" s="223" t="s">
        <v>110</v>
      </c>
      <c r="G814" s="231" t="str">
        <f>ORÇAMENTO!E83</f>
        <v>M2</v>
      </c>
      <c r="H814" s="29">
        <f>ORÇAMENTO!G83</f>
        <v>345.25</v>
      </c>
      <c r="I814" s="29">
        <f>ORÇAMENTO!H83</f>
        <v>431.56</v>
      </c>
      <c r="J814" s="223" t="s">
        <v>110</v>
      </c>
    </row>
    <row r="815" spans="1:10" s="226" customFormat="1" ht="16.5" customHeight="1">
      <c r="A815" s="223" t="s">
        <v>111</v>
      </c>
      <c r="B815" s="224" t="s">
        <v>112</v>
      </c>
      <c r="C815" s="229" t="s">
        <v>42</v>
      </c>
      <c r="D815" s="232"/>
      <c r="E815" s="233"/>
      <c r="F815" s="225" t="s">
        <v>114</v>
      </c>
      <c r="G815" s="225" t="s">
        <v>11</v>
      </c>
      <c r="J815" s="225" t="s">
        <v>114</v>
      </c>
    </row>
    <row r="816" spans="1:10" ht="12.75">
      <c r="A816" s="119" t="s">
        <v>317</v>
      </c>
      <c r="B816" s="134" t="s">
        <v>896</v>
      </c>
      <c r="C816" s="120" t="s">
        <v>897</v>
      </c>
      <c r="D816" s="121" t="s">
        <v>437</v>
      </c>
      <c r="E816" s="122">
        <v>0.4</v>
      </c>
      <c r="F816" s="123">
        <f>ROUND(J816*$J$8,2)</f>
        <v>43.77</v>
      </c>
      <c r="G816" s="124">
        <f aca="true" t="shared" si="36" ref="G816:G822">ROUND(E816*F816,2)</f>
        <v>17.51</v>
      </c>
      <c r="J816" s="123">
        <v>43.99</v>
      </c>
    </row>
    <row r="817" spans="1:10" ht="38.25">
      <c r="A817" s="119" t="s">
        <v>317</v>
      </c>
      <c r="B817" s="134" t="s">
        <v>697</v>
      </c>
      <c r="C817" s="120" t="s">
        <v>698</v>
      </c>
      <c r="D817" s="121" t="s">
        <v>320</v>
      </c>
      <c r="E817" s="122">
        <v>2</v>
      </c>
      <c r="F817" s="123">
        <f>ROUND(J817*$J$8,2)</f>
        <v>1.03</v>
      </c>
      <c r="G817" s="124">
        <f t="shared" si="36"/>
        <v>2.06</v>
      </c>
      <c r="J817" s="123">
        <v>1.04</v>
      </c>
    </row>
    <row r="818" spans="1:10" ht="38.25">
      <c r="A818" s="119" t="s">
        <v>317</v>
      </c>
      <c r="B818" s="134" t="s">
        <v>898</v>
      </c>
      <c r="C818" s="120" t="s">
        <v>899</v>
      </c>
      <c r="D818" s="121" t="s">
        <v>197</v>
      </c>
      <c r="E818" s="122">
        <v>1</v>
      </c>
      <c r="F818" s="123">
        <f>ROUND(J818*$J$8,2)</f>
        <v>275.6</v>
      </c>
      <c r="G818" s="124">
        <f t="shared" si="36"/>
        <v>275.6</v>
      </c>
      <c r="J818" s="123">
        <v>276.98</v>
      </c>
    </row>
    <row r="819" spans="1:10" ht="12.75">
      <c r="A819" s="119" t="s">
        <v>317</v>
      </c>
      <c r="B819" s="134" t="s">
        <v>880</v>
      </c>
      <c r="C819" s="120" t="s">
        <v>881</v>
      </c>
      <c r="D819" s="121" t="s">
        <v>437</v>
      </c>
      <c r="E819" s="122">
        <v>0.0211</v>
      </c>
      <c r="F819" s="123">
        <f>ROUND(J819*$J$8,2)</f>
        <v>83.67</v>
      </c>
      <c r="G819" s="124">
        <f t="shared" si="36"/>
        <v>1.77</v>
      </c>
      <c r="J819" s="123">
        <v>84.09</v>
      </c>
    </row>
    <row r="820" spans="1:10" ht="25.5">
      <c r="A820" s="119" t="s">
        <v>317</v>
      </c>
      <c r="B820" s="134" t="s">
        <v>900</v>
      </c>
      <c r="C820" s="120" t="s">
        <v>901</v>
      </c>
      <c r="D820" s="121" t="s">
        <v>320</v>
      </c>
      <c r="E820" s="122">
        <v>1</v>
      </c>
      <c r="F820" s="123">
        <f>ROUND(J820*$J$8,2)</f>
        <v>26.78</v>
      </c>
      <c r="G820" s="124">
        <f t="shared" si="36"/>
        <v>26.78</v>
      </c>
      <c r="J820" s="123">
        <v>26.91</v>
      </c>
    </row>
    <row r="821" spans="1:10" ht="25.5">
      <c r="A821" s="119" t="s">
        <v>106</v>
      </c>
      <c r="B821" s="134" t="s">
        <v>753</v>
      </c>
      <c r="C821" s="120" t="s">
        <v>754</v>
      </c>
      <c r="D821" s="121" t="s">
        <v>116</v>
      </c>
      <c r="E821" s="122">
        <v>0.5</v>
      </c>
      <c r="F821" s="123">
        <f>ROUND(J821*$K$8,2)</f>
        <v>24.29</v>
      </c>
      <c r="G821" s="124">
        <f t="shared" si="36"/>
        <v>12.15</v>
      </c>
      <c r="J821" s="123">
        <v>24.34</v>
      </c>
    </row>
    <row r="822" spans="1:10" ht="12.75">
      <c r="A822" s="119" t="s">
        <v>106</v>
      </c>
      <c r="B822" s="134" t="s">
        <v>490</v>
      </c>
      <c r="C822" s="120" t="s">
        <v>115</v>
      </c>
      <c r="D822" s="121" t="s">
        <v>116</v>
      </c>
      <c r="E822" s="122">
        <v>0.5</v>
      </c>
      <c r="F822" s="123">
        <f>ROUND(J822*$K$8,2)</f>
        <v>18.76</v>
      </c>
      <c r="G822" s="124">
        <f t="shared" si="36"/>
        <v>9.38</v>
      </c>
      <c r="J822" s="123">
        <v>18.8</v>
      </c>
    </row>
    <row r="823" spans="1:7" ht="16.5" customHeight="1">
      <c r="A823" s="326" t="s">
        <v>474</v>
      </c>
      <c r="B823" s="327"/>
      <c r="C823" s="327"/>
      <c r="D823" s="327"/>
      <c r="E823" s="327"/>
      <c r="F823" s="328"/>
      <c r="G823" s="329">
        <f>SUM(G816:G820)</f>
        <v>323.72</v>
      </c>
    </row>
    <row r="824" spans="1:7" ht="16.5" customHeight="1">
      <c r="A824" s="326" t="s">
        <v>477</v>
      </c>
      <c r="B824" s="327"/>
      <c r="C824" s="327"/>
      <c r="D824" s="327"/>
      <c r="E824" s="327"/>
      <c r="F824" s="328"/>
      <c r="G824" s="329">
        <f>SUM(G821:G822)</f>
        <v>21.53</v>
      </c>
    </row>
    <row r="825" spans="1:7" s="226" customFormat="1" ht="16.5" customHeight="1">
      <c r="A825" s="330" t="s">
        <v>475</v>
      </c>
      <c r="B825" s="331"/>
      <c r="C825" s="331"/>
      <c r="D825" s="331"/>
      <c r="E825" s="331"/>
      <c r="F825" s="332"/>
      <c r="G825" s="333">
        <f>SUM(G823:G824)</f>
        <v>345.25</v>
      </c>
    </row>
    <row r="826" spans="1:7" ht="16.5" customHeight="1">
      <c r="A826" s="326" t="s">
        <v>478</v>
      </c>
      <c r="B826" s="327"/>
      <c r="C826" s="327"/>
      <c r="D826" s="327"/>
      <c r="E826" s="327"/>
      <c r="F826" s="328"/>
      <c r="G826" s="329">
        <f>ROUND(G825*$H$7,2)</f>
        <v>86.31</v>
      </c>
    </row>
    <row r="827" spans="1:7" s="226" customFormat="1" ht="16.5" customHeight="1">
      <c r="A827" s="330" t="s">
        <v>476</v>
      </c>
      <c r="B827" s="331"/>
      <c r="C827" s="331"/>
      <c r="D827" s="331"/>
      <c r="E827" s="331"/>
      <c r="F827" s="332"/>
      <c r="G827" s="333">
        <f>SUM(G825:G826)</f>
        <v>431.56</v>
      </c>
    </row>
    <row r="828" spans="2:14" s="108" customFormat="1" ht="13.5">
      <c r="B828" s="133"/>
      <c r="E828" s="261"/>
      <c r="F828" s="261"/>
      <c r="G828" s="261"/>
      <c r="I828" s="116"/>
      <c r="J828" s="116"/>
      <c r="K828" s="115"/>
      <c r="L828" s="115"/>
      <c r="M828" s="115"/>
      <c r="N828" s="115"/>
    </row>
    <row r="829" spans="1:10" ht="34.5" customHeight="1">
      <c r="A829" s="222" t="str">
        <f>ORÇAMENTO!B84</f>
        <v>CPU</v>
      </c>
      <c r="B829" s="130" t="str">
        <f>ORÇAMENTO!C84</f>
        <v>049</v>
      </c>
      <c r="C829" s="228" t="str">
        <f>ORÇAMENTO!D84</f>
        <v>BANCADA/TAMPO LISO (SEM CUBA) EM MARMORE - FORNECIMENTO E INSTALAÇÃO</v>
      </c>
      <c r="D829" s="234" t="s">
        <v>113</v>
      </c>
      <c r="E829" s="235" t="s">
        <v>30</v>
      </c>
      <c r="F829" s="223" t="s">
        <v>110</v>
      </c>
      <c r="G829" s="231" t="str">
        <f>ORÇAMENTO!E84</f>
        <v>M2</v>
      </c>
      <c r="H829" s="29">
        <f>ORÇAMENTO!G84</f>
        <v>196.02000000000004</v>
      </c>
      <c r="I829" s="29">
        <f>ORÇAMENTO!H84</f>
        <v>245.03</v>
      </c>
      <c r="J829" s="223" t="s">
        <v>110</v>
      </c>
    </row>
    <row r="830" spans="1:10" s="226" customFormat="1" ht="16.5" customHeight="1">
      <c r="A830" s="223" t="s">
        <v>111</v>
      </c>
      <c r="B830" s="224" t="s">
        <v>112</v>
      </c>
      <c r="C830" s="229" t="s">
        <v>42</v>
      </c>
      <c r="D830" s="232"/>
      <c r="E830" s="233"/>
      <c r="F830" s="225" t="s">
        <v>114</v>
      </c>
      <c r="G830" s="225" t="s">
        <v>11</v>
      </c>
      <c r="J830" s="225" t="s">
        <v>114</v>
      </c>
    </row>
    <row r="831" spans="1:10" ht="25.5">
      <c r="A831" s="119" t="s">
        <v>317</v>
      </c>
      <c r="B831" s="134" t="s">
        <v>902</v>
      </c>
      <c r="C831" s="120" t="s">
        <v>903</v>
      </c>
      <c r="D831" s="121" t="s">
        <v>197</v>
      </c>
      <c r="E831" s="122">
        <v>1</v>
      </c>
      <c r="F831" s="123">
        <f>ROUND(J831*$J$8,2)</f>
        <v>164.27</v>
      </c>
      <c r="G831" s="124">
        <f>ROUND(E831*F831,2)</f>
        <v>164.27</v>
      </c>
      <c r="J831" s="123">
        <v>165.1</v>
      </c>
    </row>
    <row r="832" spans="1:10" ht="12.75">
      <c r="A832" s="119" t="s">
        <v>317</v>
      </c>
      <c r="B832" s="134" t="s">
        <v>896</v>
      </c>
      <c r="C832" s="120" t="s">
        <v>897</v>
      </c>
      <c r="D832" s="121" t="s">
        <v>437</v>
      </c>
      <c r="E832" s="122">
        <v>0.0692</v>
      </c>
      <c r="F832" s="123">
        <f>ROUND(J832*$J$8,2)</f>
        <v>43.77</v>
      </c>
      <c r="G832" s="124">
        <f>ROUND(E832*F832,2)</f>
        <v>3.03</v>
      </c>
      <c r="J832" s="123">
        <v>43.99</v>
      </c>
    </row>
    <row r="833" spans="1:10" ht="12.75">
      <c r="A833" s="119" t="s">
        <v>317</v>
      </c>
      <c r="B833" s="134" t="s">
        <v>880</v>
      </c>
      <c r="C833" s="120" t="s">
        <v>881</v>
      </c>
      <c r="D833" s="121" t="s">
        <v>437</v>
      </c>
      <c r="E833" s="122">
        <v>0.0936</v>
      </c>
      <c r="F833" s="123">
        <f>ROUND(J833*$J$8,2)</f>
        <v>83.67</v>
      </c>
      <c r="G833" s="124">
        <f>ROUND(E833*F833,2)</f>
        <v>7.83</v>
      </c>
      <c r="J833" s="123">
        <v>84.09</v>
      </c>
    </row>
    <row r="834" spans="1:10" ht="25.5">
      <c r="A834" s="119" t="s">
        <v>106</v>
      </c>
      <c r="B834" s="134" t="s">
        <v>797</v>
      </c>
      <c r="C834" s="120" t="s">
        <v>801</v>
      </c>
      <c r="D834" s="121" t="s">
        <v>116</v>
      </c>
      <c r="E834" s="122">
        <v>0.5</v>
      </c>
      <c r="F834" s="123">
        <f>ROUND(J834*$K$8,2)</f>
        <v>23.01</v>
      </c>
      <c r="G834" s="124">
        <f>ROUND(E834*F834,2)</f>
        <v>11.51</v>
      </c>
      <c r="J834" s="123">
        <v>23.06</v>
      </c>
    </row>
    <row r="835" spans="1:10" ht="12.75">
      <c r="A835" s="119" t="s">
        <v>106</v>
      </c>
      <c r="B835" s="134" t="s">
        <v>490</v>
      </c>
      <c r="C835" s="120" t="s">
        <v>115</v>
      </c>
      <c r="D835" s="121" t="s">
        <v>116</v>
      </c>
      <c r="E835" s="122">
        <v>0.5</v>
      </c>
      <c r="F835" s="123">
        <f>ROUND(J835*$K$8,2)</f>
        <v>18.76</v>
      </c>
      <c r="G835" s="124">
        <f>ROUND(E835*F835,2)</f>
        <v>9.38</v>
      </c>
      <c r="J835" s="123">
        <v>18.8</v>
      </c>
    </row>
    <row r="836" spans="1:7" ht="16.5" customHeight="1">
      <c r="A836" s="326" t="s">
        <v>474</v>
      </c>
      <c r="B836" s="327"/>
      <c r="C836" s="327"/>
      <c r="D836" s="327"/>
      <c r="E836" s="327"/>
      <c r="F836" s="328"/>
      <c r="G836" s="329">
        <f>SUM(G831:G833)</f>
        <v>175.13000000000002</v>
      </c>
    </row>
    <row r="837" spans="1:7" ht="16.5" customHeight="1">
      <c r="A837" s="326" t="s">
        <v>477</v>
      </c>
      <c r="B837" s="327"/>
      <c r="C837" s="327"/>
      <c r="D837" s="327"/>
      <c r="E837" s="327"/>
      <c r="F837" s="328"/>
      <c r="G837" s="329">
        <f>SUM(G834:G835)</f>
        <v>20.89</v>
      </c>
    </row>
    <row r="838" spans="1:7" s="226" customFormat="1" ht="16.5" customHeight="1">
      <c r="A838" s="330" t="s">
        <v>475</v>
      </c>
      <c r="B838" s="331"/>
      <c r="C838" s="331"/>
      <c r="D838" s="331"/>
      <c r="E838" s="331"/>
      <c r="F838" s="332"/>
      <c r="G838" s="333">
        <f>SUM(G836:G837)</f>
        <v>196.02000000000004</v>
      </c>
    </row>
    <row r="839" spans="1:7" ht="16.5" customHeight="1">
      <c r="A839" s="326" t="s">
        <v>478</v>
      </c>
      <c r="B839" s="327"/>
      <c r="C839" s="327"/>
      <c r="D839" s="327"/>
      <c r="E839" s="327"/>
      <c r="F839" s="328"/>
      <c r="G839" s="329">
        <f>ROUND(G838*$H$7,2)</f>
        <v>49.01</v>
      </c>
    </row>
    <row r="840" spans="1:7" s="226" customFormat="1" ht="16.5" customHeight="1">
      <c r="A840" s="330" t="s">
        <v>476</v>
      </c>
      <c r="B840" s="331"/>
      <c r="C840" s="331"/>
      <c r="D840" s="331"/>
      <c r="E840" s="331"/>
      <c r="F840" s="332"/>
      <c r="G840" s="333">
        <f>SUM(G838:G839)</f>
        <v>245.03000000000003</v>
      </c>
    </row>
    <row r="841" spans="2:14" s="108" customFormat="1" ht="13.5">
      <c r="B841" s="133"/>
      <c r="E841" s="261"/>
      <c r="F841" s="261"/>
      <c r="G841" s="261"/>
      <c r="I841" s="116"/>
      <c r="J841" s="116"/>
      <c r="K841" s="115"/>
      <c r="L841" s="115"/>
      <c r="M841" s="115"/>
      <c r="N841" s="115"/>
    </row>
    <row r="842" spans="1:10" ht="48" customHeight="1">
      <c r="A842" s="222" t="str">
        <f>ORÇAMENTO!B85</f>
        <v>SINAPI</v>
      </c>
      <c r="B842" s="130">
        <f>ORÇAMENTO!C85</f>
        <v>86909</v>
      </c>
      <c r="C842" s="228" t="str">
        <f>ORÇAMENTO!D85</f>
        <v>TORNEIRA CROMADA TUBO MÓVEL, DE MESA, 1/2 OU 3/4, PARA PIA DE COZINHA, PADRÃO ALTO - FORNECIMENTO E INSTALAÇÃO. AF_01/2020</v>
      </c>
      <c r="D842" s="234" t="s">
        <v>113</v>
      </c>
      <c r="E842" s="235" t="s">
        <v>30</v>
      </c>
      <c r="F842" s="223" t="s">
        <v>110</v>
      </c>
      <c r="G842" s="231" t="str">
        <f>ORÇAMENTO!E85</f>
        <v>UN</v>
      </c>
      <c r="H842" s="29">
        <f>ORÇAMENTO!G85</f>
        <v>91.16</v>
      </c>
      <c r="I842" s="29">
        <f>ORÇAMENTO!H85</f>
        <v>113.95</v>
      </c>
      <c r="J842" s="223" t="s">
        <v>110</v>
      </c>
    </row>
    <row r="843" spans="1:10" s="226" customFormat="1" ht="16.5" customHeight="1">
      <c r="A843" s="223" t="s">
        <v>111</v>
      </c>
      <c r="B843" s="224" t="s">
        <v>112</v>
      </c>
      <c r="C843" s="229" t="s">
        <v>42</v>
      </c>
      <c r="D843" s="232"/>
      <c r="E843" s="233"/>
      <c r="F843" s="225" t="s">
        <v>114</v>
      </c>
      <c r="G843" s="225" t="s">
        <v>11</v>
      </c>
      <c r="J843" s="225" t="s">
        <v>114</v>
      </c>
    </row>
    <row r="844" spans="1:10" ht="12.75">
      <c r="A844" s="119" t="s">
        <v>317</v>
      </c>
      <c r="B844" s="134" t="s">
        <v>904</v>
      </c>
      <c r="C844" s="120" t="s">
        <v>905</v>
      </c>
      <c r="D844" s="121" t="s">
        <v>320</v>
      </c>
      <c r="E844" s="122">
        <v>0.021</v>
      </c>
      <c r="F844" s="123">
        <f>ROUND(J844*$J$8,2)</f>
        <v>3.58</v>
      </c>
      <c r="G844" s="124">
        <f>ROUND(E844*F844,2)</f>
        <v>0.08</v>
      </c>
      <c r="J844" s="123">
        <v>3.6</v>
      </c>
    </row>
    <row r="845" spans="1:10" ht="25.5">
      <c r="A845" s="119" t="s">
        <v>317</v>
      </c>
      <c r="B845" s="134" t="s">
        <v>906</v>
      </c>
      <c r="C845" s="120" t="s">
        <v>907</v>
      </c>
      <c r="D845" s="121" t="s">
        <v>320</v>
      </c>
      <c r="E845" s="122">
        <v>1</v>
      </c>
      <c r="F845" s="123">
        <f>ROUND(J845*$J$8,2)</f>
        <v>86.26</v>
      </c>
      <c r="G845" s="124">
        <f>ROUND(E845*F845,2)</f>
        <v>86.26</v>
      </c>
      <c r="J845" s="123">
        <v>86.69</v>
      </c>
    </row>
    <row r="846" spans="1:10" ht="25.5">
      <c r="A846" s="119" t="s">
        <v>106</v>
      </c>
      <c r="B846" s="134" t="s">
        <v>797</v>
      </c>
      <c r="C846" s="120" t="s">
        <v>801</v>
      </c>
      <c r="D846" s="121" t="s">
        <v>116</v>
      </c>
      <c r="E846" s="122">
        <v>0.1667</v>
      </c>
      <c r="F846" s="123">
        <f>ROUND(J846*$K$8,2)</f>
        <v>23.01</v>
      </c>
      <c r="G846" s="124">
        <f>ROUND(E846*F846,2)</f>
        <v>3.84</v>
      </c>
      <c r="J846" s="123">
        <v>23.06</v>
      </c>
    </row>
    <row r="847" spans="1:10" ht="12.75">
      <c r="A847" s="119" t="s">
        <v>106</v>
      </c>
      <c r="B847" s="134" t="s">
        <v>490</v>
      </c>
      <c r="C847" s="120" t="s">
        <v>115</v>
      </c>
      <c r="D847" s="121" t="s">
        <v>116</v>
      </c>
      <c r="E847" s="122">
        <v>0.0525</v>
      </c>
      <c r="F847" s="123">
        <f>ROUND(J847*$K$8,2)</f>
        <v>18.76</v>
      </c>
      <c r="G847" s="124">
        <f>ROUND(E847*F847,2)</f>
        <v>0.98</v>
      </c>
      <c r="J847" s="123">
        <v>18.8</v>
      </c>
    </row>
    <row r="848" spans="1:7" ht="16.5" customHeight="1">
      <c r="A848" s="326" t="s">
        <v>474</v>
      </c>
      <c r="B848" s="327"/>
      <c r="C848" s="327"/>
      <c r="D848" s="327"/>
      <c r="E848" s="327"/>
      <c r="F848" s="328"/>
      <c r="G848" s="329">
        <f>SUM(G844:G845)</f>
        <v>86.34</v>
      </c>
    </row>
    <row r="849" spans="1:7" ht="16.5" customHeight="1">
      <c r="A849" s="326" t="s">
        <v>477</v>
      </c>
      <c r="B849" s="327"/>
      <c r="C849" s="327"/>
      <c r="D849" s="327"/>
      <c r="E849" s="327"/>
      <c r="F849" s="328"/>
      <c r="G849" s="329">
        <f>SUM(G846:G847)</f>
        <v>4.82</v>
      </c>
    </row>
    <row r="850" spans="1:7" s="226" customFormat="1" ht="16.5" customHeight="1">
      <c r="A850" s="330" t="s">
        <v>475</v>
      </c>
      <c r="B850" s="331"/>
      <c r="C850" s="331"/>
      <c r="D850" s="331"/>
      <c r="E850" s="331"/>
      <c r="F850" s="332"/>
      <c r="G850" s="333">
        <f>SUM(G848:G849)</f>
        <v>91.16</v>
      </c>
    </row>
    <row r="851" spans="1:7" ht="16.5" customHeight="1">
      <c r="A851" s="326" t="s">
        <v>478</v>
      </c>
      <c r="B851" s="327"/>
      <c r="C851" s="327"/>
      <c r="D851" s="327"/>
      <c r="E851" s="327"/>
      <c r="F851" s="328"/>
      <c r="G851" s="329">
        <f>ROUND(G850*$H$7,2)</f>
        <v>22.79</v>
      </c>
    </row>
    <row r="852" spans="1:7" s="226" customFormat="1" ht="16.5" customHeight="1">
      <c r="A852" s="330" t="s">
        <v>476</v>
      </c>
      <c r="B852" s="331"/>
      <c r="C852" s="331"/>
      <c r="D852" s="331"/>
      <c r="E852" s="331"/>
      <c r="F852" s="332"/>
      <c r="G852" s="333">
        <f>SUM(G850:G851)</f>
        <v>113.94999999999999</v>
      </c>
    </row>
    <row r="853" spans="2:14" s="108" customFormat="1" ht="13.5">
      <c r="B853" s="133"/>
      <c r="E853" s="261"/>
      <c r="F853" s="261"/>
      <c r="G853" s="261"/>
      <c r="I853" s="116"/>
      <c r="J853" s="116"/>
      <c r="K853" s="115"/>
      <c r="L853" s="115"/>
      <c r="M853" s="115"/>
      <c r="N853" s="115"/>
    </row>
    <row r="854" spans="1:10" ht="48.75" customHeight="1">
      <c r="A854" s="222" t="str">
        <f>ORÇAMENTO!B86</f>
        <v>SINAPI</v>
      </c>
      <c r="B854" s="130">
        <f>ORÇAMENTO!C86</f>
        <v>86906</v>
      </c>
      <c r="C854" s="228" t="str">
        <f>ORÇAMENTO!D86</f>
        <v>TORNEIRA CROMADA DE MESA, 1/2 OU 3/4, PARA LAVATÓRIO, PADRÃO POPULAR - FORNECIMENTO E INSTALAÇÃO. AF_01/2020</v>
      </c>
      <c r="D854" s="234" t="s">
        <v>113</v>
      </c>
      <c r="E854" s="235" t="s">
        <v>30</v>
      </c>
      <c r="F854" s="223" t="s">
        <v>110</v>
      </c>
      <c r="G854" s="231" t="str">
        <f>ORÇAMENTO!E86</f>
        <v>UN</v>
      </c>
      <c r="H854" s="29">
        <f>ORÇAMENTO!G86</f>
        <v>52.51</v>
      </c>
      <c r="I854" s="29">
        <f>ORÇAMENTO!H86</f>
        <v>65.64</v>
      </c>
      <c r="J854" s="223" t="s">
        <v>110</v>
      </c>
    </row>
    <row r="855" spans="1:10" s="226" customFormat="1" ht="16.5" customHeight="1">
      <c r="A855" s="223" t="s">
        <v>111</v>
      </c>
      <c r="B855" s="224" t="s">
        <v>112</v>
      </c>
      <c r="C855" s="229" t="s">
        <v>42</v>
      </c>
      <c r="D855" s="232"/>
      <c r="E855" s="233"/>
      <c r="F855" s="225" t="s">
        <v>114</v>
      </c>
      <c r="G855" s="225" t="s">
        <v>11</v>
      </c>
      <c r="J855" s="225" t="s">
        <v>114</v>
      </c>
    </row>
    <row r="856" spans="1:10" ht="12.75">
      <c r="A856" s="119" t="s">
        <v>317</v>
      </c>
      <c r="B856" s="134" t="s">
        <v>904</v>
      </c>
      <c r="C856" s="120" t="s">
        <v>905</v>
      </c>
      <c r="D856" s="121" t="s">
        <v>320</v>
      </c>
      <c r="E856" s="122">
        <v>0.021</v>
      </c>
      <c r="F856" s="123">
        <f>ROUND(J856*$J$8,2)</f>
        <v>3.58</v>
      </c>
      <c r="G856" s="124">
        <f>ROUND(E856*F856,2)</f>
        <v>0.08</v>
      </c>
      <c r="J856" s="123">
        <v>3.6</v>
      </c>
    </row>
    <row r="857" spans="1:10" ht="25.5">
      <c r="A857" s="119" t="s">
        <v>317</v>
      </c>
      <c r="B857" s="134" t="s">
        <v>908</v>
      </c>
      <c r="C857" s="120" t="s">
        <v>909</v>
      </c>
      <c r="D857" s="121" t="s">
        <v>320</v>
      </c>
      <c r="E857" s="122">
        <v>1</v>
      </c>
      <c r="F857" s="123">
        <f>ROUND(J857*$J$8,2)</f>
        <v>49.65</v>
      </c>
      <c r="G857" s="124">
        <f>ROUND(E857*F857,2)</f>
        <v>49.65</v>
      </c>
      <c r="J857" s="123">
        <v>49.9</v>
      </c>
    </row>
    <row r="858" spans="1:10" ht="25.5">
      <c r="A858" s="119" t="s">
        <v>106</v>
      </c>
      <c r="B858" s="134" t="s">
        <v>797</v>
      </c>
      <c r="C858" s="120" t="s">
        <v>801</v>
      </c>
      <c r="D858" s="121" t="s">
        <v>116</v>
      </c>
      <c r="E858" s="122">
        <v>0.096</v>
      </c>
      <c r="F858" s="123">
        <f>ROUND(J858*$K$8,2)</f>
        <v>23.01</v>
      </c>
      <c r="G858" s="124">
        <f>ROUND(E858*F858,2)</f>
        <v>2.21</v>
      </c>
      <c r="J858" s="123">
        <v>23.06</v>
      </c>
    </row>
    <row r="859" spans="1:10" ht="12.75">
      <c r="A859" s="119" t="s">
        <v>106</v>
      </c>
      <c r="B859" s="134" t="s">
        <v>490</v>
      </c>
      <c r="C859" s="120" t="s">
        <v>115</v>
      </c>
      <c r="D859" s="121" t="s">
        <v>116</v>
      </c>
      <c r="E859" s="122">
        <v>0.0303</v>
      </c>
      <c r="F859" s="123">
        <f>ROUND(J859*$K$8,2)</f>
        <v>18.76</v>
      </c>
      <c r="G859" s="124">
        <f>ROUND(E859*F859,2)</f>
        <v>0.57</v>
      </c>
      <c r="J859" s="123">
        <v>18.8</v>
      </c>
    </row>
    <row r="860" spans="1:7" ht="16.5" customHeight="1">
      <c r="A860" s="326" t="s">
        <v>474</v>
      </c>
      <c r="B860" s="327"/>
      <c r="C860" s="327"/>
      <c r="D860" s="327"/>
      <c r="E860" s="327"/>
      <c r="F860" s="328"/>
      <c r="G860" s="329">
        <f>SUM(G856:G857)</f>
        <v>49.73</v>
      </c>
    </row>
    <row r="861" spans="1:7" ht="16.5" customHeight="1">
      <c r="A861" s="326" t="s">
        <v>477</v>
      </c>
      <c r="B861" s="327"/>
      <c r="C861" s="327"/>
      <c r="D861" s="327"/>
      <c r="E861" s="327"/>
      <c r="F861" s="328"/>
      <c r="G861" s="329">
        <f>SUM(G858:G859)</f>
        <v>2.78</v>
      </c>
    </row>
    <row r="862" spans="1:7" s="226" customFormat="1" ht="16.5" customHeight="1">
      <c r="A862" s="330" t="s">
        <v>475</v>
      </c>
      <c r="B862" s="331"/>
      <c r="C862" s="331"/>
      <c r="D862" s="331"/>
      <c r="E862" s="331"/>
      <c r="F862" s="332"/>
      <c r="G862" s="333">
        <f>SUM(G860:G861)</f>
        <v>52.51</v>
      </c>
    </row>
    <row r="863" spans="1:7" ht="16.5" customHeight="1">
      <c r="A863" s="326" t="s">
        <v>478</v>
      </c>
      <c r="B863" s="327"/>
      <c r="C863" s="327"/>
      <c r="D863" s="327"/>
      <c r="E863" s="327"/>
      <c r="F863" s="328"/>
      <c r="G863" s="329">
        <f>ROUND(G862*$H$7,2)</f>
        <v>13.13</v>
      </c>
    </row>
    <row r="864" spans="1:7" s="226" customFormat="1" ht="16.5" customHeight="1">
      <c r="A864" s="330" t="s">
        <v>476</v>
      </c>
      <c r="B864" s="331"/>
      <c r="C864" s="331"/>
      <c r="D864" s="331"/>
      <c r="E864" s="331"/>
      <c r="F864" s="332"/>
      <c r="G864" s="333">
        <f>SUM(G862:G863)</f>
        <v>65.64</v>
      </c>
    </row>
    <row r="865" spans="2:14" s="108" customFormat="1" ht="13.5">
      <c r="B865" s="133"/>
      <c r="E865" s="261"/>
      <c r="F865" s="261"/>
      <c r="G865" s="261"/>
      <c r="I865" s="116"/>
      <c r="J865" s="116"/>
      <c r="K865" s="115"/>
      <c r="L865" s="115"/>
      <c r="M865" s="115"/>
      <c r="N865" s="115"/>
    </row>
    <row r="866" spans="1:10" ht="34.5" customHeight="1">
      <c r="A866" s="222" t="str">
        <f>ORÇAMENTO!B87</f>
        <v>SINAPI</v>
      </c>
      <c r="B866" s="130">
        <f>ORÇAMENTO!C87</f>
        <v>95544</v>
      </c>
      <c r="C866" s="228" t="str">
        <f>ORÇAMENTO!D87</f>
        <v>PAPELEIRA DE PAREDE EM METAL CROMADO SEM TAMPA, INCLUSO FIXAÇÃO. AF_01/2020</v>
      </c>
      <c r="D866" s="234" t="s">
        <v>113</v>
      </c>
      <c r="E866" s="235" t="s">
        <v>30</v>
      </c>
      <c r="F866" s="223" t="s">
        <v>110</v>
      </c>
      <c r="G866" s="231" t="str">
        <f>ORÇAMENTO!E87</f>
        <v>UN</v>
      </c>
      <c r="H866" s="29">
        <f>ORÇAMENTO!G87</f>
        <v>39.77</v>
      </c>
      <c r="I866" s="29">
        <f>ORÇAMENTO!H87</f>
        <v>49.71</v>
      </c>
      <c r="J866" s="223" t="s">
        <v>110</v>
      </c>
    </row>
    <row r="867" spans="1:10" s="226" customFormat="1" ht="16.5" customHeight="1">
      <c r="A867" s="223" t="s">
        <v>111</v>
      </c>
      <c r="B867" s="224" t="s">
        <v>112</v>
      </c>
      <c r="C867" s="229" t="s">
        <v>42</v>
      </c>
      <c r="D867" s="232"/>
      <c r="E867" s="233"/>
      <c r="F867" s="225" t="s">
        <v>114</v>
      </c>
      <c r="G867" s="225" t="s">
        <v>11</v>
      </c>
      <c r="J867" s="225" t="s">
        <v>114</v>
      </c>
    </row>
    <row r="868" spans="1:10" ht="25.5">
      <c r="A868" s="119" t="s">
        <v>317</v>
      </c>
      <c r="B868" s="134" t="s">
        <v>910</v>
      </c>
      <c r="C868" s="120" t="s">
        <v>911</v>
      </c>
      <c r="D868" s="121" t="s">
        <v>320</v>
      </c>
      <c r="E868" s="122">
        <v>1</v>
      </c>
      <c r="F868" s="123">
        <f>ROUND(J868*$J$8,2)</f>
        <v>30.62</v>
      </c>
      <c r="G868" s="124">
        <f>ROUND(E868*F868,2)</f>
        <v>30.62</v>
      </c>
      <c r="J868" s="123">
        <v>30.77</v>
      </c>
    </row>
    <row r="869" spans="1:10" ht="25.5">
      <c r="A869" s="119" t="s">
        <v>106</v>
      </c>
      <c r="B869" s="134" t="s">
        <v>797</v>
      </c>
      <c r="C869" s="120" t="s">
        <v>801</v>
      </c>
      <c r="D869" s="121" t="s">
        <v>116</v>
      </c>
      <c r="E869" s="122">
        <v>0.3162</v>
      </c>
      <c r="F869" s="123">
        <f>ROUND(J869*$K$8,2)</f>
        <v>23.01</v>
      </c>
      <c r="G869" s="124">
        <f>ROUND(E869*F869,2)</f>
        <v>7.28</v>
      </c>
      <c r="J869" s="123">
        <v>23.06</v>
      </c>
    </row>
    <row r="870" spans="1:10" ht="12.75">
      <c r="A870" s="119" t="s">
        <v>106</v>
      </c>
      <c r="B870" s="134" t="s">
        <v>490</v>
      </c>
      <c r="C870" s="120" t="s">
        <v>115</v>
      </c>
      <c r="D870" s="121" t="s">
        <v>116</v>
      </c>
      <c r="E870" s="122">
        <v>0.0996</v>
      </c>
      <c r="F870" s="123">
        <f>ROUND(J870*$K$8,2)</f>
        <v>18.76</v>
      </c>
      <c r="G870" s="124">
        <f>ROUND(E870*F870,2)</f>
        <v>1.87</v>
      </c>
      <c r="J870" s="123">
        <v>18.8</v>
      </c>
    </row>
    <row r="871" spans="1:7" ht="16.5" customHeight="1">
      <c r="A871" s="326" t="s">
        <v>474</v>
      </c>
      <c r="B871" s="327"/>
      <c r="C871" s="327"/>
      <c r="D871" s="327"/>
      <c r="E871" s="327"/>
      <c r="F871" s="328"/>
      <c r="G871" s="329">
        <f>SUM(G868)</f>
        <v>30.62</v>
      </c>
    </row>
    <row r="872" spans="1:7" ht="16.5" customHeight="1">
      <c r="A872" s="326" t="s">
        <v>477</v>
      </c>
      <c r="B872" s="327"/>
      <c r="C872" s="327"/>
      <c r="D872" s="327"/>
      <c r="E872" s="327"/>
      <c r="F872" s="328"/>
      <c r="G872" s="329">
        <f>SUM(G869:G870)</f>
        <v>9.15</v>
      </c>
    </row>
    <row r="873" spans="1:7" s="226" customFormat="1" ht="16.5" customHeight="1">
      <c r="A873" s="330" t="s">
        <v>475</v>
      </c>
      <c r="B873" s="331"/>
      <c r="C873" s="331"/>
      <c r="D873" s="331"/>
      <c r="E873" s="331"/>
      <c r="F873" s="332"/>
      <c r="G873" s="333">
        <f>SUM(G871:G872)</f>
        <v>39.77</v>
      </c>
    </row>
    <row r="874" spans="1:7" ht="16.5" customHeight="1">
      <c r="A874" s="326" t="s">
        <v>478</v>
      </c>
      <c r="B874" s="327"/>
      <c r="C874" s="327"/>
      <c r="D874" s="327"/>
      <c r="E874" s="327"/>
      <c r="F874" s="328"/>
      <c r="G874" s="329">
        <f>ROUND(G873*$H$7,2)</f>
        <v>9.94</v>
      </c>
    </row>
    <row r="875" spans="1:7" s="226" customFormat="1" ht="16.5" customHeight="1">
      <c r="A875" s="330" t="s">
        <v>476</v>
      </c>
      <c r="B875" s="331"/>
      <c r="C875" s="331"/>
      <c r="D875" s="331"/>
      <c r="E875" s="331"/>
      <c r="F875" s="332"/>
      <c r="G875" s="333">
        <f>SUM(G873:G874)</f>
        <v>49.71</v>
      </c>
    </row>
    <row r="876" spans="2:14" s="108" customFormat="1" ht="13.5">
      <c r="B876" s="133"/>
      <c r="E876" s="261"/>
      <c r="F876" s="261"/>
      <c r="G876" s="261"/>
      <c r="I876" s="116"/>
      <c r="J876" s="116"/>
      <c r="K876" s="115"/>
      <c r="L876" s="115"/>
      <c r="M876" s="115"/>
      <c r="N876" s="115"/>
    </row>
    <row r="877" spans="1:10" ht="34.5" customHeight="1">
      <c r="A877" s="222" t="str">
        <f>ORÇAMENTO!B88</f>
        <v>CPU</v>
      </c>
      <c r="B877" s="130" t="str">
        <f>ORÇAMENTO!C88</f>
        <v>014</v>
      </c>
      <c r="C877" s="228" t="str">
        <f>ORÇAMENTO!D88</f>
        <v>TOALHEIRO PLASTICO TIPO DISPENSER PARA PAPEL TOALHA INTERFOLHADO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877" s="234" t="s">
        <v>113</v>
      </c>
      <c r="E877" s="235" t="s">
        <v>30</v>
      </c>
      <c r="F877" s="223" t="s">
        <v>110</v>
      </c>
      <c r="G877" s="231" t="str">
        <f>ORÇAMENTO!E88</f>
        <v>UN</v>
      </c>
      <c r="H877" s="29">
        <f>ORÇAMENTO!G88</f>
        <v>76.17</v>
      </c>
      <c r="I877" s="29">
        <f>ORÇAMENTO!H88</f>
        <v>95.21</v>
      </c>
      <c r="J877" s="223" t="s">
        <v>110</v>
      </c>
    </row>
    <row r="878" spans="1:10" s="226" customFormat="1" ht="16.5" customHeight="1">
      <c r="A878" s="223" t="s">
        <v>111</v>
      </c>
      <c r="B878" s="224" t="s">
        <v>112</v>
      </c>
      <c r="C878" s="229" t="s">
        <v>42</v>
      </c>
      <c r="D878" s="232"/>
      <c r="E878" s="233"/>
      <c r="F878" s="225" t="s">
        <v>114</v>
      </c>
      <c r="G878" s="225" t="s">
        <v>11</v>
      </c>
      <c r="J878" s="225" t="s">
        <v>114</v>
      </c>
    </row>
    <row r="879" spans="1:10" ht="25.5">
      <c r="A879" s="119" t="s">
        <v>317</v>
      </c>
      <c r="B879" s="134" t="s">
        <v>912</v>
      </c>
      <c r="C879" s="120" t="s">
        <v>913</v>
      </c>
      <c r="D879" s="121" t="s">
        <v>320</v>
      </c>
      <c r="E879" s="122">
        <v>1</v>
      </c>
      <c r="F879" s="123">
        <f>ROUND(J879*$J$8,2)</f>
        <v>73.81</v>
      </c>
      <c r="G879" s="124">
        <f>ROUND(E879*F879,2)</f>
        <v>73.81</v>
      </c>
      <c r="J879" s="123">
        <v>74.18</v>
      </c>
    </row>
    <row r="880" spans="1:10" ht="12.75">
      <c r="A880" s="119" t="s">
        <v>106</v>
      </c>
      <c r="B880" s="134" t="s">
        <v>692</v>
      </c>
      <c r="C880" s="120" t="s">
        <v>693</v>
      </c>
      <c r="D880" s="121" t="s">
        <v>116</v>
      </c>
      <c r="E880" s="122">
        <v>0.1</v>
      </c>
      <c r="F880" s="123">
        <f>ROUND(J880*$K$8,2)</f>
        <v>23.63</v>
      </c>
      <c r="G880" s="124">
        <f>ROUND(E880*F880,2)</f>
        <v>2.36</v>
      </c>
      <c r="J880" s="123">
        <v>23.68</v>
      </c>
    </row>
    <row r="881" spans="1:7" ht="16.5" customHeight="1">
      <c r="A881" s="326" t="s">
        <v>474</v>
      </c>
      <c r="B881" s="327"/>
      <c r="C881" s="327"/>
      <c r="D881" s="327"/>
      <c r="E881" s="327"/>
      <c r="F881" s="328"/>
      <c r="G881" s="329">
        <f>SUM(G879)</f>
        <v>73.81</v>
      </c>
    </row>
    <row r="882" spans="1:7" ht="16.5" customHeight="1">
      <c r="A882" s="326" t="s">
        <v>477</v>
      </c>
      <c r="B882" s="327"/>
      <c r="C882" s="327"/>
      <c r="D882" s="327"/>
      <c r="E882" s="327"/>
      <c r="F882" s="328"/>
      <c r="G882" s="329">
        <f>SUM(G880)</f>
        <v>2.36</v>
      </c>
    </row>
    <row r="883" spans="1:7" s="226" customFormat="1" ht="16.5" customHeight="1">
      <c r="A883" s="330" t="s">
        <v>475</v>
      </c>
      <c r="B883" s="331"/>
      <c r="C883" s="331"/>
      <c r="D883" s="331"/>
      <c r="E883" s="331"/>
      <c r="F883" s="332"/>
      <c r="G883" s="333">
        <f>SUM(G881:G882)</f>
        <v>76.17</v>
      </c>
    </row>
    <row r="884" spans="1:7" ht="16.5" customHeight="1">
      <c r="A884" s="326" t="s">
        <v>478</v>
      </c>
      <c r="B884" s="327"/>
      <c r="C884" s="327"/>
      <c r="D884" s="327"/>
      <c r="E884" s="327"/>
      <c r="F884" s="328"/>
      <c r="G884" s="329">
        <f>ROUND(G883*$H$7,2)</f>
        <v>19.04</v>
      </c>
    </row>
    <row r="885" spans="1:7" s="226" customFormat="1" ht="16.5" customHeight="1">
      <c r="A885" s="330" t="s">
        <v>476</v>
      </c>
      <c r="B885" s="331"/>
      <c r="C885" s="331"/>
      <c r="D885" s="331"/>
      <c r="E885" s="331"/>
      <c r="F885" s="332"/>
      <c r="G885" s="333">
        <f>SUM(G883:G884)</f>
        <v>95.21000000000001</v>
      </c>
    </row>
    <row r="886" spans="2:14" s="108" customFormat="1" ht="13.5">
      <c r="B886" s="133"/>
      <c r="E886" s="261"/>
      <c r="F886" s="261"/>
      <c r="G886" s="261"/>
      <c r="I886" s="116"/>
      <c r="J886" s="116"/>
      <c r="K886" s="115"/>
      <c r="L886" s="115"/>
      <c r="M886" s="115"/>
      <c r="N886" s="115"/>
    </row>
    <row r="887" spans="1:10" ht="45" customHeight="1">
      <c r="A887" s="222" t="str">
        <f>ORÇAMENTO!B89</f>
        <v>SINAPI</v>
      </c>
      <c r="B887" s="130">
        <f>ORÇAMENTO!C89</f>
        <v>95547</v>
      </c>
      <c r="C887" s="228" t="str">
        <f>ORÇAMENTO!D89</f>
        <v>SABONETEIRA PLASTICA TIPO DISPENSER PARA SABONETE LIQUIDO COM RESERVATORIO 800 A 1500 ML, INCLUSO FIXAÇÃO. AF_01/2020</v>
      </c>
      <c r="D887" s="234" t="s">
        <v>113</v>
      </c>
      <c r="E887" s="235" t="s">
        <v>30</v>
      </c>
      <c r="F887" s="223" t="s">
        <v>110</v>
      </c>
      <c r="G887" s="231" t="str">
        <f>ORÇAMENTO!E89</f>
        <v>UN</v>
      </c>
      <c r="H887" s="29">
        <f>ORÇAMENTO!G89</f>
        <v>80.04</v>
      </c>
      <c r="I887" s="29">
        <f>ORÇAMENTO!H89</f>
        <v>100.05</v>
      </c>
      <c r="J887" s="223" t="s">
        <v>110</v>
      </c>
    </row>
    <row r="888" spans="1:10" s="226" customFormat="1" ht="16.5" customHeight="1">
      <c r="A888" s="223" t="s">
        <v>111</v>
      </c>
      <c r="B888" s="224" t="s">
        <v>112</v>
      </c>
      <c r="C888" s="229" t="s">
        <v>42</v>
      </c>
      <c r="D888" s="232"/>
      <c r="E888" s="233"/>
      <c r="F888" s="225" t="s">
        <v>114</v>
      </c>
      <c r="G888" s="225" t="s">
        <v>11</v>
      </c>
      <c r="J888" s="225" t="s">
        <v>114</v>
      </c>
    </row>
    <row r="889" spans="1:10" ht="25.5">
      <c r="A889" s="119" t="s">
        <v>317</v>
      </c>
      <c r="B889" s="134" t="s">
        <v>914</v>
      </c>
      <c r="C889" s="120" t="s">
        <v>915</v>
      </c>
      <c r="D889" s="121" t="s">
        <v>320</v>
      </c>
      <c r="E889" s="122">
        <v>1</v>
      </c>
      <c r="F889" s="123">
        <f>ROUND(J889*$J$8,2)</f>
        <v>70.89</v>
      </c>
      <c r="G889" s="124">
        <f>ROUND(E889*F889,2)</f>
        <v>70.89</v>
      </c>
      <c r="J889" s="123">
        <v>71.25</v>
      </c>
    </row>
    <row r="890" spans="1:10" ht="25.5">
      <c r="A890" s="119" t="s">
        <v>106</v>
      </c>
      <c r="B890" s="134" t="s">
        <v>797</v>
      </c>
      <c r="C890" s="120" t="s">
        <v>801</v>
      </c>
      <c r="D890" s="121" t="s">
        <v>116</v>
      </c>
      <c r="E890" s="122">
        <v>0.3162</v>
      </c>
      <c r="F890" s="123">
        <f>ROUND(J890*$K$8,2)</f>
        <v>23.01</v>
      </c>
      <c r="G890" s="124">
        <f>ROUND(E890*F890,2)</f>
        <v>7.28</v>
      </c>
      <c r="J890" s="123">
        <v>23.06</v>
      </c>
    </row>
    <row r="891" spans="1:10" ht="12.75">
      <c r="A891" s="119" t="s">
        <v>106</v>
      </c>
      <c r="B891" s="134" t="s">
        <v>490</v>
      </c>
      <c r="C891" s="120" t="s">
        <v>115</v>
      </c>
      <c r="D891" s="121" t="s">
        <v>116</v>
      </c>
      <c r="E891" s="122">
        <v>0.0996</v>
      </c>
      <c r="F891" s="123">
        <f>ROUND(J891*$K$8,2)</f>
        <v>18.76</v>
      </c>
      <c r="G891" s="124">
        <f>ROUND(E891*F891,2)</f>
        <v>1.87</v>
      </c>
      <c r="J891" s="123">
        <v>18.8</v>
      </c>
    </row>
    <row r="892" spans="1:7" ht="16.5" customHeight="1">
      <c r="A892" s="326" t="s">
        <v>474</v>
      </c>
      <c r="B892" s="327"/>
      <c r="C892" s="327"/>
      <c r="D892" s="327"/>
      <c r="E892" s="327"/>
      <c r="F892" s="328"/>
      <c r="G892" s="329">
        <f>SUM(G889)</f>
        <v>70.89</v>
      </c>
    </row>
    <row r="893" spans="1:7" ht="16.5" customHeight="1">
      <c r="A893" s="326" t="s">
        <v>477</v>
      </c>
      <c r="B893" s="327"/>
      <c r="C893" s="327"/>
      <c r="D893" s="327"/>
      <c r="E893" s="327"/>
      <c r="F893" s="328"/>
      <c r="G893" s="329">
        <f>SUM(G890:G891)</f>
        <v>9.15</v>
      </c>
    </row>
    <row r="894" spans="1:7" s="226" customFormat="1" ht="16.5" customHeight="1">
      <c r="A894" s="330" t="s">
        <v>475</v>
      </c>
      <c r="B894" s="331"/>
      <c r="C894" s="331"/>
      <c r="D894" s="331"/>
      <c r="E894" s="331"/>
      <c r="F894" s="332"/>
      <c r="G894" s="333">
        <f>SUM(G892:G893)</f>
        <v>80.04</v>
      </c>
    </row>
    <row r="895" spans="1:7" ht="16.5" customHeight="1">
      <c r="A895" s="326" t="s">
        <v>478</v>
      </c>
      <c r="B895" s="327"/>
      <c r="C895" s="327"/>
      <c r="D895" s="327"/>
      <c r="E895" s="327"/>
      <c r="F895" s="328"/>
      <c r="G895" s="329">
        <f>ROUND(G894*$H$7,2)</f>
        <v>20.01</v>
      </c>
    </row>
    <row r="896" spans="1:7" s="226" customFormat="1" ht="16.5" customHeight="1">
      <c r="A896" s="330" t="s">
        <v>476</v>
      </c>
      <c r="B896" s="331"/>
      <c r="C896" s="331"/>
      <c r="D896" s="331"/>
      <c r="E896" s="331"/>
      <c r="F896" s="332"/>
      <c r="G896" s="333">
        <f>SUM(G894:G895)</f>
        <v>100.05000000000001</v>
      </c>
    </row>
    <row r="897" spans="2:14" s="108" customFormat="1" ht="13.5">
      <c r="B897" s="133"/>
      <c r="E897" s="261"/>
      <c r="F897" s="261"/>
      <c r="G897" s="261"/>
      <c r="I897" s="116"/>
      <c r="J897" s="116"/>
      <c r="K897" s="115"/>
      <c r="L897" s="115"/>
      <c r="M897" s="115"/>
      <c r="N897" s="115"/>
    </row>
    <row r="898" spans="1:10" ht="49.5" customHeight="1">
      <c r="A898" s="222" t="str">
        <f>ORÇAMENTO!B90</f>
        <v>SINAPI</v>
      </c>
      <c r="B898" s="130" t="str">
        <f>ORÇAMENTO!C90</f>
        <v>100866</v>
      </c>
      <c r="C898" s="228" t="str">
        <f>ORÇAMENTO!D90</f>
        <v>BARRA DE APOIO RETA, EM ACO INOX POLIDO, COMPRIMENTO 60CM, FIXADA NA PAREDE - FORNECIMENTO E INSTALAÇÃO. AF_01/2020</v>
      </c>
      <c r="D898" s="234" t="s">
        <v>113</v>
      </c>
      <c r="E898" s="235" t="s">
        <v>30</v>
      </c>
      <c r="F898" s="223" t="s">
        <v>110</v>
      </c>
      <c r="G898" s="231" t="str">
        <f>ORÇAMENTO!E90</f>
        <v>UN</v>
      </c>
      <c r="H898" s="29">
        <f>ORÇAMENTO!G90</f>
        <v>258.31</v>
      </c>
      <c r="I898" s="29">
        <f>ORÇAMENTO!H90</f>
        <v>322.89</v>
      </c>
      <c r="J898" s="223" t="s">
        <v>110</v>
      </c>
    </row>
    <row r="899" spans="1:10" s="226" customFormat="1" ht="16.5" customHeight="1">
      <c r="A899" s="223" t="s">
        <v>111</v>
      </c>
      <c r="B899" s="224" t="s">
        <v>112</v>
      </c>
      <c r="C899" s="229" t="s">
        <v>42</v>
      </c>
      <c r="D899" s="232"/>
      <c r="E899" s="233"/>
      <c r="F899" s="225" t="s">
        <v>114</v>
      </c>
      <c r="G899" s="225" t="s">
        <v>11</v>
      </c>
      <c r="J899" s="225" t="s">
        <v>114</v>
      </c>
    </row>
    <row r="900" spans="1:10" ht="38.25">
      <c r="A900" s="119" t="s">
        <v>317</v>
      </c>
      <c r="B900" s="134" t="s">
        <v>916</v>
      </c>
      <c r="C900" s="120" t="s">
        <v>917</v>
      </c>
      <c r="D900" s="121" t="s">
        <v>320</v>
      </c>
      <c r="E900" s="122">
        <v>6</v>
      </c>
      <c r="F900" s="123">
        <f>ROUND(J900*$J$8,2)</f>
        <v>14.33</v>
      </c>
      <c r="G900" s="124">
        <f>ROUND(E900*F900,2)</f>
        <v>85.98</v>
      </c>
      <c r="J900" s="123">
        <v>14.4</v>
      </c>
    </row>
    <row r="901" spans="1:10" ht="25.5">
      <c r="A901" s="119" t="s">
        <v>317</v>
      </c>
      <c r="B901" s="134" t="s">
        <v>918</v>
      </c>
      <c r="C901" s="120" t="s">
        <v>919</v>
      </c>
      <c r="D901" s="121" t="s">
        <v>320</v>
      </c>
      <c r="E901" s="122">
        <v>1</v>
      </c>
      <c r="F901" s="123">
        <f>ROUND(J901*$J$8,2)</f>
        <v>144.9</v>
      </c>
      <c r="G901" s="124">
        <f>ROUND(E901*F901,2)</f>
        <v>144.9</v>
      </c>
      <c r="J901" s="123">
        <v>145.63</v>
      </c>
    </row>
    <row r="902" spans="1:10" ht="25.5">
      <c r="A902" s="119" t="s">
        <v>106</v>
      </c>
      <c r="B902" s="134" t="s">
        <v>797</v>
      </c>
      <c r="C902" s="120" t="s">
        <v>801</v>
      </c>
      <c r="D902" s="121" t="s">
        <v>116</v>
      </c>
      <c r="E902" s="122">
        <v>0.9485</v>
      </c>
      <c r="F902" s="123">
        <f>ROUND(J902*$K$8,2)</f>
        <v>23.01</v>
      </c>
      <c r="G902" s="124">
        <f>ROUND(E902*F902,2)</f>
        <v>21.82</v>
      </c>
      <c r="J902" s="123">
        <v>23.06</v>
      </c>
    </row>
    <row r="903" spans="1:10" ht="12.75">
      <c r="A903" s="119" t="s">
        <v>106</v>
      </c>
      <c r="B903" s="134" t="s">
        <v>490</v>
      </c>
      <c r="C903" s="120" t="s">
        <v>115</v>
      </c>
      <c r="D903" s="121" t="s">
        <v>116</v>
      </c>
      <c r="E903" s="122">
        <v>0.2988</v>
      </c>
      <c r="F903" s="123">
        <f>ROUND(J903*$K$8,2)</f>
        <v>18.76</v>
      </c>
      <c r="G903" s="124">
        <f>ROUND(E903*F903,2)</f>
        <v>5.61</v>
      </c>
      <c r="J903" s="123">
        <v>18.8</v>
      </c>
    </row>
    <row r="904" spans="1:7" ht="16.5" customHeight="1">
      <c r="A904" s="326" t="s">
        <v>474</v>
      </c>
      <c r="B904" s="327"/>
      <c r="C904" s="327"/>
      <c r="D904" s="327"/>
      <c r="E904" s="327"/>
      <c r="F904" s="328"/>
      <c r="G904" s="329">
        <f>SUM(G900:G901)</f>
        <v>230.88</v>
      </c>
    </row>
    <row r="905" spans="1:7" ht="16.5" customHeight="1">
      <c r="A905" s="326" t="s">
        <v>477</v>
      </c>
      <c r="B905" s="327"/>
      <c r="C905" s="327"/>
      <c r="D905" s="327"/>
      <c r="E905" s="327"/>
      <c r="F905" s="328"/>
      <c r="G905" s="329">
        <f>SUM(G902:G903)</f>
        <v>27.43</v>
      </c>
    </row>
    <row r="906" spans="1:7" s="226" customFormat="1" ht="16.5" customHeight="1">
      <c r="A906" s="330" t="s">
        <v>475</v>
      </c>
      <c r="B906" s="331"/>
      <c r="C906" s="331"/>
      <c r="D906" s="331"/>
      <c r="E906" s="331"/>
      <c r="F906" s="332"/>
      <c r="G906" s="333">
        <f>SUM(G904:G905)</f>
        <v>258.31</v>
      </c>
    </row>
    <row r="907" spans="1:7" ht="16.5" customHeight="1">
      <c r="A907" s="326" t="s">
        <v>478</v>
      </c>
      <c r="B907" s="327"/>
      <c r="C907" s="327"/>
      <c r="D907" s="327"/>
      <c r="E907" s="327"/>
      <c r="F907" s="328"/>
      <c r="G907" s="329">
        <f>ROUND(G906*$H$7,2)</f>
        <v>64.58</v>
      </c>
    </row>
    <row r="908" spans="1:7" s="226" customFormat="1" ht="16.5" customHeight="1">
      <c r="A908" s="330" t="s">
        <v>476</v>
      </c>
      <c r="B908" s="331"/>
      <c r="C908" s="331"/>
      <c r="D908" s="331"/>
      <c r="E908" s="331"/>
      <c r="F908" s="332"/>
      <c r="G908" s="333">
        <f>SUM(G906:G907)</f>
        <v>322.89</v>
      </c>
    </row>
    <row r="909" spans="2:14" s="108" customFormat="1" ht="13.5">
      <c r="B909" s="133"/>
      <c r="E909" s="261"/>
      <c r="F909" s="261"/>
      <c r="G909" s="261"/>
      <c r="I909" s="116"/>
      <c r="J909" s="116"/>
      <c r="K909" s="115"/>
      <c r="L909" s="115"/>
      <c r="M909" s="115"/>
      <c r="N909" s="115"/>
    </row>
    <row r="910" spans="1:10" ht="34.5" customHeight="1">
      <c r="A910" s="222" t="str">
        <f>ORÇAMENTO!B91</f>
        <v>CPU</v>
      </c>
      <c r="B910" s="130" t="str">
        <f>ORÇAMENTO!C91</f>
        <v>050</v>
      </c>
      <c r="C910" s="228" t="str">
        <f>ORÇAMENTO!D91</f>
        <v>Bebedouro aço inox c/4 torneiras e filtro, conforme composição SEDOP 190529 ref. 09/2021</v>
      </c>
      <c r="D910" s="234" t="s">
        <v>113</v>
      </c>
      <c r="E910" s="235" t="s">
        <v>30</v>
      </c>
      <c r="F910" s="223" t="s">
        <v>110</v>
      </c>
      <c r="G910" s="231" t="str">
        <f>ORÇAMENTO!E91</f>
        <v>UN    </v>
      </c>
      <c r="H910" s="29">
        <f>ORÇAMENTO!G91</f>
        <v>3487.45</v>
      </c>
      <c r="I910" s="29">
        <f>ORÇAMENTO!H91</f>
        <v>4359.31</v>
      </c>
      <c r="J910" s="223" t="s">
        <v>110</v>
      </c>
    </row>
    <row r="911" spans="1:10" s="226" customFormat="1" ht="16.5" customHeight="1">
      <c r="A911" s="223" t="s">
        <v>111</v>
      </c>
      <c r="B911" s="224" t="s">
        <v>112</v>
      </c>
      <c r="C911" s="229" t="s">
        <v>42</v>
      </c>
      <c r="D911" s="232"/>
      <c r="E911" s="233"/>
      <c r="F911" s="225" t="s">
        <v>114</v>
      </c>
      <c r="G911" s="225" t="s">
        <v>11</v>
      </c>
      <c r="J911" s="225" t="s">
        <v>114</v>
      </c>
    </row>
    <row r="912" spans="1:10" ht="12.75">
      <c r="A912" s="119" t="s">
        <v>317</v>
      </c>
      <c r="B912" s="134" t="s">
        <v>904</v>
      </c>
      <c r="C912" s="120" t="s">
        <v>905</v>
      </c>
      <c r="D912" s="121" t="s">
        <v>320</v>
      </c>
      <c r="E912" s="122">
        <v>1</v>
      </c>
      <c r="F912" s="123">
        <f>ROUND(J912*$J$8,2)</f>
        <v>3.58</v>
      </c>
      <c r="G912" s="124">
        <f aca="true" t="shared" si="37" ref="G912:G917">ROUND(E912*F912,2)</f>
        <v>3.58</v>
      </c>
      <c r="J912" s="123">
        <v>3.6</v>
      </c>
    </row>
    <row r="913" spans="1:10" ht="25.5">
      <c r="A913" s="119" t="s">
        <v>920</v>
      </c>
      <c r="B913" s="134" t="s">
        <v>921</v>
      </c>
      <c r="C913" s="120" t="s">
        <v>922</v>
      </c>
      <c r="D913" s="121" t="s">
        <v>35</v>
      </c>
      <c r="E913" s="122">
        <v>1</v>
      </c>
      <c r="F913" s="123">
        <f>ROUND(J913*$J$8,2)</f>
        <v>3205.89</v>
      </c>
      <c r="G913" s="124">
        <f t="shared" si="37"/>
        <v>3205.89</v>
      </c>
      <c r="J913" s="123">
        <v>3222</v>
      </c>
    </row>
    <row r="914" spans="1:10" ht="25.5">
      <c r="A914" s="119" t="s">
        <v>920</v>
      </c>
      <c r="B914" s="134" t="s">
        <v>923</v>
      </c>
      <c r="C914" s="120" t="s">
        <v>924</v>
      </c>
      <c r="D914" s="121" t="s">
        <v>8</v>
      </c>
      <c r="E914" s="122">
        <v>1</v>
      </c>
      <c r="F914" s="123">
        <f>ROUND(J914*$J$8,2)</f>
        <v>124.16</v>
      </c>
      <c r="G914" s="124">
        <f t="shared" si="37"/>
        <v>124.16</v>
      </c>
      <c r="J914" s="123">
        <v>124.78</v>
      </c>
    </row>
    <row r="915" spans="1:10" ht="25.5">
      <c r="A915" s="119" t="s">
        <v>920</v>
      </c>
      <c r="B915" s="134" t="s">
        <v>925</v>
      </c>
      <c r="C915" s="120" t="s">
        <v>926</v>
      </c>
      <c r="D915" s="121" t="s">
        <v>35</v>
      </c>
      <c r="E915" s="122">
        <v>4</v>
      </c>
      <c r="F915" s="123">
        <f>ROUND(J915*$J$8,2)</f>
        <v>28.2</v>
      </c>
      <c r="G915" s="124">
        <f t="shared" si="37"/>
        <v>112.8</v>
      </c>
      <c r="J915" s="123">
        <v>28.34</v>
      </c>
    </row>
    <row r="916" spans="1:10" ht="25.5">
      <c r="A916" s="119" t="s">
        <v>106</v>
      </c>
      <c r="B916" s="134" t="s">
        <v>796</v>
      </c>
      <c r="C916" s="120" t="s">
        <v>800</v>
      </c>
      <c r="D916" s="121" t="s">
        <v>116</v>
      </c>
      <c r="E916" s="122">
        <v>1</v>
      </c>
      <c r="F916" s="123">
        <f>ROUND(J916*$K$8,2)</f>
        <v>18.01</v>
      </c>
      <c r="G916" s="124">
        <f t="shared" si="37"/>
        <v>18.01</v>
      </c>
      <c r="J916" s="123">
        <v>18.05</v>
      </c>
    </row>
    <row r="917" spans="1:10" ht="25.5">
      <c r="A917" s="119" t="s">
        <v>106</v>
      </c>
      <c r="B917" s="134" t="s">
        <v>797</v>
      </c>
      <c r="C917" s="120" t="s">
        <v>801</v>
      </c>
      <c r="D917" s="121" t="s">
        <v>116</v>
      </c>
      <c r="E917" s="122">
        <v>1</v>
      </c>
      <c r="F917" s="123">
        <f>ROUND(J917*$K$8,2)</f>
        <v>23.01</v>
      </c>
      <c r="G917" s="124">
        <f t="shared" si="37"/>
        <v>23.01</v>
      </c>
      <c r="J917" s="123">
        <v>23.06</v>
      </c>
    </row>
    <row r="918" spans="1:7" ht="16.5" customHeight="1">
      <c r="A918" s="326" t="s">
        <v>474</v>
      </c>
      <c r="B918" s="327"/>
      <c r="C918" s="327"/>
      <c r="D918" s="327"/>
      <c r="E918" s="327"/>
      <c r="F918" s="328"/>
      <c r="G918" s="329">
        <f>SUM(G912:G915)</f>
        <v>3446.43</v>
      </c>
    </row>
    <row r="919" spans="1:7" ht="16.5" customHeight="1">
      <c r="A919" s="326" t="s">
        <v>477</v>
      </c>
      <c r="B919" s="327"/>
      <c r="C919" s="327"/>
      <c r="D919" s="327"/>
      <c r="E919" s="327"/>
      <c r="F919" s="328"/>
      <c r="G919" s="329">
        <f>SUM(G916:G917)</f>
        <v>41.02</v>
      </c>
    </row>
    <row r="920" spans="1:7" s="226" customFormat="1" ht="16.5" customHeight="1">
      <c r="A920" s="330" t="s">
        <v>475</v>
      </c>
      <c r="B920" s="331"/>
      <c r="C920" s="331"/>
      <c r="D920" s="331"/>
      <c r="E920" s="331"/>
      <c r="F920" s="332"/>
      <c r="G920" s="333">
        <f>SUM(G918:G919)</f>
        <v>3487.45</v>
      </c>
    </row>
    <row r="921" spans="1:7" ht="16.5" customHeight="1">
      <c r="A921" s="326" t="s">
        <v>478</v>
      </c>
      <c r="B921" s="327"/>
      <c r="C921" s="327"/>
      <c r="D921" s="327"/>
      <c r="E921" s="327"/>
      <c r="F921" s="328"/>
      <c r="G921" s="329">
        <f>ROUND(G920*$H$7,2)</f>
        <v>871.86</v>
      </c>
    </row>
    <row r="922" spans="1:7" s="226" customFormat="1" ht="16.5" customHeight="1">
      <c r="A922" s="330" t="s">
        <v>476</v>
      </c>
      <c r="B922" s="331"/>
      <c r="C922" s="331"/>
      <c r="D922" s="331"/>
      <c r="E922" s="331"/>
      <c r="F922" s="332"/>
      <c r="G922" s="333">
        <f>SUM(G920:G921)</f>
        <v>4359.3099999999995</v>
      </c>
    </row>
    <row r="923" spans="2:14" s="108" customFormat="1" ht="13.5">
      <c r="B923" s="133"/>
      <c r="E923" s="261"/>
      <c r="F923" s="261"/>
      <c r="G923" s="261"/>
      <c r="I923" s="116"/>
      <c r="J923" s="116"/>
      <c r="K923" s="115"/>
      <c r="L923" s="115"/>
      <c r="M923" s="115"/>
      <c r="N923" s="115"/>
    </row>
    <row r="924" spans="1:10" s="230" customFormat="1" ht="46.5" customHeight="1">
      <c r="A924" s="222" t="str">
        <f>ORÇAMENTO!B92</f>
        <v>CPU</v>
      </c>
      <c r="B924" s="130" t="str">
        <f>ORÇAMENTO!C92</f>
        <v>027</v>
      </c>
      <c r="C924" s="228" t="str">
        <f>ORÇAMENTO!D92</f>
        <v>Espelho cristal com moldura em alumínio e compensado plastificado, espessura 4mm - FORNECIMENTO E INSTALAÇÃO</v>
      </c>
      <c r="D924" s="234" t="s">
        <v>113</v>
      </c>
      <c r="E924" s="235" t="s">
        <v>30</v>
      </c>
      <c r="F924" s="223" t="s">
        <v>110</v>
      </c>
      <c r="G924" s="231" t="str">
        <f>ORÇAMENTO!E92</f>
        <v>M2    </v>
      </c>
      <c r="H924" s="230">
        <f>ORÇAMENTO!G92</f>
        <v>505.96999999999997</v>
      </c>
      <c r="I924" s="230">
        <f>ORÇAMENTO!H92</f>
        <v>632.46</v>
      </c>
      <c r="J924" s="236" t="s">
        <v>110</v>
      </c>
    </row>
    <row r="925" spans="1:10" s="226" customFormat="1" ht="16.5" customHeight="1">
      <c r="A925" s="223" t="s">
        <v>111</v>
      </c>
      <c r="B925" s="224" t="s">
        <v>112</v>
      </c>
      <c r="C925" s="229" t="s">
        <v>42</v>
      </c>
      <c r="D925" s="232"/>
      <c r="E925" s="233"/>
      <c r="F925" s="225" t="s">
        <v>114</v>
      </c>
      <c r="G925" s="225" t="s">
        <v>11</v>
      </c>
      <c r="J925" s="225" t="s">
        <v>114</v>
      </c>
    </row>
    <row r="926" spans="1:10" ht="12.75">
      <c r="A926" s="122" t="str">
        <f aca="true" t="shared" si="38" ref="A926:F928">A376</f>
        <v>SINAPI-I</v>
      </c>
      <c r="B926" s="122" t="str">
        <f t="shared" si="38"/>
        <v>11186</v>
      </c>
      <c r="C926" s="120" t="str">
        <f t="shared" si="38"/>
        <v>ESPELHO CRISTAL E = 4 MM</v>
      </c>
      <c r="D926" s="122" t="str">
        <f t="shared" si="38"/>
        <v>M2    </v>
      </c>
      <c r="E926" s="122">
        <f t="shared" si="38"/>
        <v>1.02</v>
      </c>
      <c r="F926" s="123">
        <f t="shared" si="38"/>
        <v>475.38</v>
      </c>
      <c r="G926" s="124">
        <f>ROUND(E926*F926,2)</f>
        <v>484.89</v>
      </c>
      <c r="J926" s="122">
        <f>J376</f>
        <v>477.77</v>
      </c>
    </row>
    <row r="927" spans="1:10" ht="25.5">
      <c r="A927" s="122" t="str">
        <f t="shared" si="38"/>
        <v>SINAPI</v>
      </c>
      <c r="B927" s="122" t="str">
        <f t="shared" si="38"/>
        <v>88261</v>
      </c>
      <c r="C927" s="120" t="str">
        <f t="shared" si="38"/>
        <v>CARPINTEIRO DE ESQUADRIA COM ENCARGOS COMPLEMENTARES</v>
      </c>
      <c r="D927" s="122" t="str">
        <f t="shared" si="38"/>
        <v>H</v>
      </c>
      <c r="E927" s="122">
        <f t="shared" si="38"/>
        <v>0.5</v>
      </c>
      <c r="F927" s="123">
        <f t="shared" si="38"/>
        <v>23.4</v>
      </c>
      <c r="G927" s="124">
        <f>ROUND(E927*F927,2)</f>
        <v>11.7</v>
      </c>
      <c r="J927" s="122">
        <f>J377</f>
        <v>23.45</v>
      </c>
    </row>
    <row r="928" spans="1:10" ht="12.75">
      <c r="A928" s="122" t="str">
        <f t="shared" si="38"/>
        <v>SINAPI</v>
      </c>
      <c r="B928" s="122" t="str">
        <f t="shared" si="38"/>
        <v>88316</v>
      </c>
      <c r="C928" s="120" t="str">
        <f t="shared" si="38"/>
        <v>SERVENTE COM ENCARGOS COMPLEMENTARES</v>
      </c>
      <c r="D928" s="122" t="str">
        <f t="shared" si="38"/>
        <v>H</v>
      </c>
      <c r="E928" s="122">
        <f t="shared" si="38"/>
        <v>0.5</v>
      </c>
      <c r="F928" s="123">
        <f t="shared" si="38"/>
        <v>18.76</v>
      </c>
      <c r="G928" s="124">
        <f>ROUND(E928*F928,2)</f>
        <v>9.38</v>
      </c>
      <c r="J928" s="122">
        <f>J378</f>
        <v>18.8</v>
      </c>
    </row>
    <row r="929" spans="1:7" ht="16.5" customHeight="1">
      <c r="A929" s="326" t="s">
        <v>474</v>
      </c>
      <c r="B929" s="327"/>
      <c r="C929" s="327"/>
      <c r="D929" s="327"/>
      <c r="E929" s="327"/>
      <c r="F929" s="328"/>
      <c r="G929" s="329">
        <f>SUM(G926)</f>
        <v>484.89</v>
      </c>
    </row>
    <row r="930" spans="1:7" ht="16.5" customHeight="1">
      <c r="A930" s="326" t="s">
        <v>477</v>
      </c>
      <c r="B930" s="327"/>
      <c r="C930" s="327"/>
      <c r="D930" s="327"/>
      <c r="E930" s="327"/>
      <c r="F930" s="328"/>
      <c r="G930" s="329">
        <f>SUM(G927:G928)</f>
        <v>21.08</v>
      </c>
    </row>
    <row r="931" spans="1:7" s="226" customFormat="1" ht="16.5" customHeight="1">
      <c r="A931" s="330" t="s">
        <v>475</v>
      </c>
      <c r="B931" s="331"/>
      <c r="C931" s="331"/>
      <c r="D931" s="331"/>
      <c r="E931" s="331"/>
      <c r="F931" s="332"/>
      <c r="G931" s="333">
        <f>SUM(G929:G930)</f>
        <v>505.96999999999997</v>
      </c>
    </row>
    <row r="932" spans="1:7" ht="16.5" customHeight="1">
      <c r="A932" s="326" t="s">
        <v>478</v>
      </c>
      <c r="B932" s="327"/>
      <c r="C932" s="327"/>
      <c r="D932" s="327"/>
      <c r="E932" s="327"/>
      <c r="F932" s="328"/>
      <c r="G932" s="329">
        <f>ROUND(G931*$H$7,2)</f>
        <v>126.49</v>
      </c>
    </row>
    <row r="933" spans="1:7" s="226" customFormat="1" ht="16.5" customHeight="1">
      <c r="A933" s="330" t="s">
        <v>476</v>
      </c>
      <c r="B933" s="331"/>
      <c r="C933" s="331"/>
      <c r="D933" s="331"/>
      <c r="E933" s="331"/>
      <c r="F933" s="332"/>
      <c r="G933" s="333">
        <f>SUM(G931:G932)</f>
        <v>632.4599999999999</v>
      </c>
    </row>
    <row r="934" spans="2:14" s="108" customFormat="1" ht="13.5">
      <c r="B934" s="133"/>
      <c r="E934" s="261"/>
      <c r="F934" s="261"/>
      <c r="G934" s="261"/>
      <c r="I934" s="116"/>
      <c r="J934" s="116"/>
      <c r="K934" s="115"/>
      <c r="L934" s="115"/>
      <c r="M934" s="115"/>
      <c r="N934" s="115"/>
    </row>
    <row r="935" spans="1:10" ht="44.25" customHeight="1">
      <c r="A935" s="222" t="str">
        <f>ORÇAMENTO!B94</f>
        <v>SINAPI</v>
      </c>
      <c r="B935" s="130" t="str">
        <f>ORÇAMENTO!C94</f>
        <v>89578</v>
      </c>
      <c r="C935" s="228" t="str">
        <f>ORÇAMENTO!D94</f>
        <v>TUBO PVC, SÉRIE R, ÁGUA PLUVIAL, DN 100 MM, FORNECIDO E INSTALADO EM CONDUTORES VERTICAIS DE ÁGUAS PLUVIAIS. AF_12/2014</v>
      </c>
      <c r="D935" s="234" t="s">
        <v>113</v>
      </c>
      <c r="E935" s="235" t="s">
        <v>30</v>
      </c>
      <c r="F935" s="223" t="s">
        <v>110</v>
      </c>
      <c r="G935" s="231" t="str">
        <f>ORÇAMENTO!E94</f>
        <v>M</v>
      </c>
      <c r="H935" s="29">
        <f>ORÇAMENTO!G94</f>
        <v>45.599999999999994</v>
      </c>
      <c r="I935" s="29">
        <f>ORÇAMENTO!H94</f>
        <v>57</v>
      </c>
      <c r="J935" s="223" t="s">
        <v>110</v>
      </c>
    </row>
    <row r="936" spans="1:10" s="226" customFormat="1" ht="16.5" customHeight="1">
      <c r="A936" s="223" t="s">
        <v>111</v>
      </c>
      <c r="B936" s="224" t="s">
        <v>112</v>
      </c>
      <c r="C936" s="229" t="s">
        <v>42</v>
      </c>
      <c r="D936" s="232"/>
      <c r="E936" s="233"/>
      <c r="F936" s="225" t="s">
        <v>114</v>
      </c>
      <c r="G936" s="225" t="s">
        <v>11</v>
      </c>
      <c r="J936" s="225" t="s">
        <v>114</v>
      </c>
    </row>
    <row r="937" spans="1:10" ht="12.75">
      <c r="A937" s="119" t="s">
        <v>317</v>
      </c>
      <c r="B937" s="134" t="s">
        <v>802</v>
      </c>
      <c r="C937" s="120" t="s">
        <v>803</v>
      </c>
      <c r="D937" s="121" t="s">
        <v>320</v>
      </c>
      <c r="E937" s="122">
        <v>0.005</v>
      </c>
      <c r="F937" s="123">
        <f>ROUND(J937*$J$8,2)</f>
        <v>59.33</v>
      </c>
      <c r="G937" s="124">
        <f aca="true" t="shared" si="39" ref="G937:G942">ROUND(E937*F937,2)</f>
        <v>0.3</v>
      </c>
      <c r="J937" s="123">
        <v>59.63</v>
      </c>
    </row>
    <row r="938" spans="1:10" ht="25.5">
      <c r="A938" s="119" t="s">
        <v>317</v>
      </c>
      <c r="B938" s="134" t="s">
        <v>927</v>
      </c>
      <c r="C938" s="120" t="s">
        <v>928</v>
      </c>
      <c r="D938" s="121" t="s">
        <v>481</v>
      </c>
      <c r="E938" s="122">
        <v>1.04</v>
      </c>
      <c r="F938" s="123">
        <f>ROUND(J938*$J$8,2)</f>
        <v>38.65</v>
      </c>
      <c r="G938" s="124">
        <f t="shared" si="39"/>
        <v>40.2</v>
      </c>
      <c r="J938" s="123">
        <v>38.84</v>
      </c>
    </row>
    <row r="939" spans="1:10" ht="25.5">
      <c r="A939" s="119" t="s">
        <v>317</v>
      </c>
      <c r="B939" s="134" t="s">
        <v>806</v>
      </c>
      <c r="C939" s="120" t="s">
        <v>807</v>
      </c>
      <c r="D939" s="121" t="s">
        <v>320</v>
      </c>
      <c r="E939" s="122">
        <v>0.0082</v>
      </c>
      <c r="F939" s="123">
        <f>ROUND(J939*$J$8,2)</f>
        <v>67.22</v>
      </c>
      <c r="G939" s="124">
        <f t="shared" si="39"/>
        <v>0.55</v>
      </c>
      <c r="J939" s="123">
        <v>67.56</v>
      </c>
    </row>
    <row r="940" spans="1:10" ht="12.75">
      <c r="A940" s="119" t="s">
        <v>317</v>
      </c>
      <c r="B940" s="134" t="s">
        <v>795</v>
      </c>
      <c r="C940" s="120" t="s">
        <v>799</v>
      </c>
      <c r="D940" s="121" t="s">
        <v>320</v>
      </c>
      <c r="E940" s="122">
        <v>0.023</v>
      </c>
      <c r="F940" s="123">
        <f>ROUND(J940*$J$8,2)</f>
        <v>1.74</v>
      </c>
      <c r="G940" s="124">
        <f t="shared" si="39"/>
        <v>0.04</v>
      </c>
      <c r="J940" s="123">
        <v>1.75</v>
      </c>
    </row>
    <row r="941" spans="1:10" ht="25.5">
      <c r="A941" s="119" t="s">
        <v>106</v>
      </c>
      <c r="B941" s="134" t="s">
        <v>796</v>
      </c>
      <c r="C941" s="120" t="s">
        <v>800</v>
      </c>
      <c r="D941" s="121" t="s">
        <v>116</v>
      </c>
      <c r="E941" s="122">
        <v>0.11</v>
      </c>
      <c r="F941" s="123">
        <f>ROUND(J941*$K$8,2)</f>
        <v>18.01</v>
      </c>
      <c r="G941" s="124">
        <f t="shared" si="39"/>
        <v>1.98</v>
      </c>
      <c r="J941" s="123">
        <v>18.05</v>
      </c>
    </row>
    <row r="942" spans="1:10" ht="25.5">
      <c r="A942" s="119" t="s">
        <v>106</v>
      </c>
      <c r="B942" s="134" t="s">
        <v>797</v>
      </c>
      <c r="C942" s="120" t="s">
        <v>801</v>
      </c>
      <c r="D942" s="121" t="s">
        <v>116</v>
      </c>
      <c r="E942" s="122">
        <v>0.11</v>
      </c>
      <c r="F942" s="123">
        <f>ROUND(J942*$K$8,2)</f>
        <v>23.01</v>
      </c>
      <c r="G942" s="124">
        <f t="shared" si="39"/>
        <v>2.53</v>
      </c>
      <c r="J942" s="123">
        <v>23.06</v>
      </c>
    </row>
    <row r="943" spans="1:7" ht="16.5" customHeight="1">
      <c r="A943" s="326" t="s">
        <v>474</v>
      </c>
      <c r="B943" s="327"/>
      <c r="C943" s="327"/>
      <c r="D943" s="327"/>
      <c r="E943" s="327"/>
      <c r="F943" s="328"/>
      <c r="G943" s="329">
        <f>SUM(G937:G940)</f>
        <v>41.089999999999996</v>
      </c>
    </row>
    <row r="944" spans="1:7" ht="16.5" customHeight="1">
      <c r="A944" s="326" t="s">
        <v>477</v>
      </c>
      <c r="B944" s="327"/>
      <c r="C944" s="327"/>
      <c r="D944" s="327"/>
      <c r="E944" s="327"/>
      <c r="F944" s="328"/>
      <c r="G944" s="329">
        <f>SUM(G941:G942)</f>
        <v>4.51</v>
      </c>
    </row>
    <row r="945" spans="1:7" s="226" customFormat="1" ht="16.5" customHeight="1">
      <c r="A945" s="330" t="s">
        <v>475</v>
      </c>
      <c r="B945" s="331"/>
      <c r="C945" s="331"/>
      <c r="D945" s="331"/>
      <c r="E945" s="331"/>
      <c r="F945" s="332"/>
      <c r="G945" s="333">
        <f>SUM(G943:G944)</f>
        <v>45.599999999999994</v>
      </c>
    </row>
    <row r="946" spans="1:7" ht="16.5" customHeight="1">
      <c r="A946" s="326" t="s">
        <v>478</v>
      </c>
      <c r="B946" s="327"/>
      <c r="C946" s="327"/>
      <c r="D946" s="327"/>
      <c r="E946" s="327"/>
      <c r="F946" s="328"/>
      <c r="G946" s="329">
        <f>ROUND(G945*$H$7,2)</f>
        <v>11.4</v>
      </c>
    </row>
    <row r="947" spans="1:7" s="226" customFormat="1" ht="16.5" customHeight="1">
      <c r="A947" s="330" t="s">
        <v>476</v>
      </c>
      <c r="B947" s="331"/>
      <c r="C947" s="331"/>
      <c r="D947" s="331"/>
      <c r="E947" s="331"/>
      <c r="F947" s="332"/>
      <c r="G947" s="333">
        <f>SUM(G945:G946)</f>
        <v>56.99999999999999</v>
      </c>
    </row>
    <row r="948" spans="2:14" s="108" customFormat="1" ht="13.5">
      <c r="B948" s="133"/>
      <c r="E948" s="261"/>
      <c r="F948" s="261"/>
      <c r="G948" s="261"/>
      <c r="I948" s="116"/>
      <c r="J948" s="116"/>
      <c r="K948" s="115"/>
      <c r="L948" s="115"/>
      <c r="M948" s="115"/>
      <c r="N948" s="115"/>
    </row>
    <row r="949" spans="1:10" ht="44.25" customHeight="1">
      <c r="A949" s="222" t="str">
        <f>ORÇAMENTO!B95</f>
        <v>SINAPI</v>
      </c>
      <c r="B949" s="130" t="str">
        <f>ORÇAMENTO!C95</f>
        <v>95695</v>
      </c>
      <c r="C949" s="228" t="str">
        <f>ORÇAMENTO!D95</f>
        <v>CURVA 90 GRAUS, PVC, SERIE R, ÁGUA PLUVIAL, DN 100 MM, JUNTA ELÁSTICA, FORNECIDO E INSTALADO EM CONDUTORES VERTICAIS DE ÁGUAS PLUVIAIS. AF_12/2014</v>
      </c>
      <c r="D949" s="234" t="s">
        <v>113</v>
      </c>
      <c r="E949" s="235" t="s">
        <v>30</v>
      </c>
      <c r="F949" s="223" t="s">
        <v>110</v>
      </c>
      <c r="G949" s="231" t="str">
        <f>ORÇAMENTO!E95</f>
        <v>UN</v>
      </c>
      <c r="H949" s="29">
        <f>ORÇAMENTO!G95</f>
        <v>69.69999999999999</v>
      </c>
      <c r="I949" s="29">
        <f>ORÇAMENTO!H95</f>
        <v>87.13</v>
      </c>
      <c r="J949" s="223" t="s">
        <v>110</v>
      </c>
    </row>
    <row r="950" spans="1:10" s="226" customFormat="1" ht="16.5" customHeight="1">
      <c r="A950" s="223" t="s">
        <v>111</v>
      </c>
      <c r="B950" s="224" t="s">
        <v>112</v>
      </c>
      <c r="C950" s="229" t="s">
        <v>42</v>
      </c>
      <c r="D950" s="232"/>
      <c r="E950" s="233"/>
      <c r="F950" s="225" t="s">
        <v>114</v>
      </c>
      <c r="G950" s="225" t="s">
        <v>11</v>
      </c>
      <c r="J950" s="225" t="s">
        <v>114</v>
      </c>
    </row>
    <row r="951" spans="1:10" ht="25.5">
      <c r="A951" s="119" t="s">
        <v>317</v>
      </c>
      <c r="B951" s="134" t="s">
        <v>929</v>
      </c>
      <c r="C951" s="120" t="s">
        <v>930</v>
      </c>
      <c r="D951" s="121" t="s">
        <v>320</v>
      </c>
      <c r="E951" s="122">
        <v>1</v>
      </c>
      <c r="F951" s="123">
        <f>ROUND(J951*$J$8,2)</f>
        <v>2.99</v>
      </c>
      <c r="G951" s="124">
        <f>ROUND(E951*F951,2)</f>
        <v>2.99</v>
      </c>
      <c r="J951" s="123">
        <v>3</v>
      </c>
    </row>
    <row r="952" spans="1:10" ht="38.25">
      <c r="A952" s="119" t="s">
        <v>317</v>
      </c>
      <c r="B952" s="134" t="s">
        <v>931</v>
      </c>
      <c r="C952" s="120" t="s">
        <v>932</v>
      </c>
      <c r="D952" s="121" t="s">
        <v>320</v>
      </c>
      <c r="E952" s="122">
        <v>0.046</v>
      </c>
      <c r="F952" s="123">
        <f>ROUND(J952*$J$8,2)</f>
        <v>24.49</v>
      </c>
      <c r="G952" s="124">
        <f>ROUND(E952*F952,2)</f>
        <v>1.13</v>
      </c>
      <c r="J952" s="123">
        <v>24.61</v>
      </c>
    </row>
    <row r="953" spans="1:10" ht="25.5">
      <c r="A953" s="119" t="s">
        <v>317</v>
      </c>
      <c r="B953" s="134" t="s">
        <v>933</v>
      </c>
      <c r="C953" s="120" t="s">
        <v>934</v>
      </c>
      <c r="D953" s="121" t="s">
        <v>320</v>
      </c>
      <c r="E953" s="122">
        <v>1</v>
      </c>
      <c r="F953" s="123">
        <f>ROUND(J953*$J$8,2)</f>
        <v>61.48</v>
      </c>
      <c r="G953" s="124">
        <f>ROUND(E953*F953,2)</f>
        <v>61.48</v>
      </c>
      <c r="J953" s="123">
        <v>61.79</v>
      </c>
    </row>
    <row r="954" spans="1:10" ht="25.5">
      <c r="A954" s="119" t="s">
        <v>106</v>
      </c>
      <c r="B954" s="134" t="s">
        <v>796</v>
      </c>
      <c r="C954" s="120" t="s">
        <v>800</v>
      </c>
      <c r="D954" s="121" t="s">
        <v>116</v>
      </c>
      <c r="E954" s="122">
        <v>0.1</v>
      </c>
      <c r="F954" s="123">
        <f>ROUND(J954*$K$8,2)</f>
        <v>18.01</v>
      </c>
      <c r="G954" s="124">
        <f>ROUND(E954*F954,2)</f>
        <v>1.8</v>
      </c>
      <c r="J954" s="123">
        <v>18.05</v>
      </c>
    </row>
    <row r="955" spans="1:10" ht="25.5">
      <c r="A955" s="119" t="s">
        <v>106</v>
      </c>
      <c r="B955" s="134" t="s">
        <v>797</v>
      </c>
      <c r="C955" s="120" t="s">
        <v>801</v>
      </c>
      <c r="D955" s="121" t="s">
        <v>116</v>
      </c>
      <c r="E955" s="122">
        <v>0.1</v>
      </c>
      <c r="F955" s="123">
        <f>ROUND(J955*$K$8,2)</f>
        <v>23.01</v>
      </c>
      <c r="G955" s="124">
        <f>ROUND(E955*F955,2)</f>
        <v>2.3</v>
      </c>
      <c r="J955" s="123">
        <v>23.06</v>
      </c>
    </row>
    <row r="956" spans="1:7" ht="16.5" customHeight="1">
      <c r="A956" s="326" t="s">
        <v>474</v>
      </c>
      <c r="B956" s="327"/>
      <c r="C956" s="327"/>
      <c r="D956" s="327"/>
      <c r="E956" s="327"/>
      <c r="F956" s="328"/>
      <c r="G956" s="329">
        <f>SUM(G951:G953)</f>
        <v>65.6</v>
      </c>
    </row>
    <row r="957" spans="1:7" ht="16.5" customHeight="1">
      <c r="A957" s="326" t="s">
        <v>477</v>
      </c>
      <c r="B957" s="327"/>
      <c r="C957" s="327"/>
      <c r="D957" s="327"/>
      <c r="E957" s="327"/>
      <c r="F957" s="328"/>
      <c r="G957" s="329">
        <f>SUM(G954:G955)</f>
        <v>4.1</v>
      </c>
    </row>
    <row r="958" spans="1:7" s="226" customFormat="1" ht="16.5" customHeight="1">
      <c r="A958" s="330" t="s">
        <v>475</v>
      </c>
      <c r="B958" s="331"/>
      <c r="C958" s="331"/>
      <c r="D958" s="331"/>
      <c r="E958" s="331"/>
      <c r="F958" s="332"/>
      <c r="G958" s="333">
        <f>SUM(G956:G957)</f>
        <v>69.69999999999999</v>
      </c>
    </row>
    <row r="959" spans="1:7" ht="16.5" customHeight="1">
      <c r="A959" s="326" t="s">
        <v>478</v>
      </c>
      <c r="B959" s="327"/>
      <c r="C959" s="327"/>
      <c r="D959" s="327"/>
      <c r="E959" s="327"/>
      <c r="F959" s="328"/>
      <c r="G959" s="329">
        <f>ROUND(G958*$H$7,2)</f>
        <v>17.43</v>
      </c>
    </row>
    <row r="960" spans="1:7" s="226" customFormat="1" ht="16.5" customHeight="1">
      <c r="A960" s="330" t="s">
        <v>476</v>
      </c>
      <c r="B960" s="331"/>
      <c r="C960" s="331"/>
      <c r="D960" s="331"/>
      <c r="E960" s="331"/>
      <c r="F960" s="332"/>
      <c r="G960" s="333">
        <f>SUM(G958:G959)</f>
        <v>87.13</v>
      </c>
    </row>
    <row r="961" spans="2:14" s="108" customFormat="1" ht="13.5">
      <c r="B961" s="133"/>
      <c r="E961" s="261"/>
      <c r="F961" s="261"/>
      <c r="G961" s="261"/>
      <c r="I961" s="116"/>
      <c r="J961" s="116"/>
      <c r="K961" s="115"/>
      <c r="L961" s="115"/>
      <c r="M961" s="115"/>
      <c r="N961" s="115"/>
    </row>
    <row r="962" spans="1:10" ht="34.5" customHeight="1">
      <c r="A962" s="222" t="str">
        <f>ORÇAMENTO!B96</f>
        <v>SINAPI-I</v>
      </c>
      <c r="B962" s="130" t="str">
        <f>ORÇAMENTO!C96</f>
        <v>11708</v>
      </c>
      <c r="C962" s="228" t="str">
        <f>ORÇAMENTO!D96</f>
        <v>RALO FOFO SEMIESFERICO, 100 MM, PARA LAJES/ CALHAS</v>
      </c>
      <c r="D962" s="234" t="s">
        <v>113</v>
      </c>
      <c r="E962" s="235" t="s">
        <v>30</v>
      </c>
      <c r="F962" s="223" t="s">
        <v>110</v>
      </c>
      <c r="G962" s="231" t="str">
        <f>ORÇAMENTO!E96</f>
        <v>UN    </v>
      </c>
      <c r="H962" s="29">
        <f>ORÇAMENTO!G96</f>
        <v>25.45</v>
      </c>
      <c r="I962" s="29">
        <f>ORÇAMENTO!H96</f>
        <v>31.81</v>
      </c>
      <c r="J962" s="223" t="s">
        <v>110</v>
      </c>
    </row>
    <row r="963" spans="1:10" s="226" customFormat="1" ht="16.5" customHeight="1">
      <c r="A963" s="223" t="s">
        <v>111</v>
      </c>
      <c r="B963" s="224" t="s">
        <v>112</v>
      </c>
      <c r="C963" s="229" t="s">
        <v>42</v>
      </c>
      <c r="D963" s="232"/>
      <c r="E963" s="233"/>
      <c r="F963" s="225" t="s">
        <v>114</v>
      </c>
      <c r="G963" s="225" t="s">
        <v>11</v>
      </c>
      <c r="J963" s="225" t="s">
        <v>114</v>
      </c>
    </row>
    <row r="964" spans="1:10" ht="25.5">
      <c r="A964" s="119" t="s">
        <v>317</v>
      </c>
      <c r="B964" s="134" t="s">
        <v>369</v>
      </c>
      <c r="C964" s="120" t="s">
        <v>370</v>
      </c>
      <c r="D964" s="121" t="s">
        <v>320</v>
      </c>
      <c r="E964" s="122">
        <v>1</v>
      </c>
      <c r="F964" s="123">
        <f>ROUND(J964*$J$8,2)</f>
        <v>25.45</v>
      </c>
      <c r="G964" s="124">
        <f>ROUND(E964*F964,2)</f>
        <v>25.45</v>
      </c>
      <c r="J964" s="123">
        <v>25.58</v>
      </c>
    </row>
    <row r="965" spans="1:7" ht="16.5" customHeight="1">
      <c r="A965" s="326" t="s">
        <v>474</v>
      </c>
      <c r="B965" s="327"/>
      <c r="C965" s="327"/>
      <c r="D965" s="327"/>
      <c r="E965" s="327"/>
      <c r="F965" s="328"/>
      <c r="G965" s="329">
        <f>SUM(G964:G964)</f>
        <v>25.45</v>
      </c>
    </row>
    <row r="966" spans="1:7" ht="16.5" customHeight="1">
      <c r="A966" s="326" t="s">
        <v>477</v>
      </c>
      <c r="B966" s="327"/>
      <c r="C966" s="327"/>
      <c r="D966" s="327"/>
      <c r="E966" s="327"/>
      <c r="F966" s="328"/>
      <c r="G966" s="329">
        <v>0</v>
      </c>
    </row>
    <row r="967" spans="1:7" s="226" customFormat="1" ht="16.5" customHeight="1">
      <c r="A967" s="330" t="s">
        <v>475</v>
      </c>
      <c r="B967" s="331"/>
      <c r="C967" s="331"/>
      <c r="D967" s="331"/>
      <c r="E967" s="331"/>
      <c r="F967" s="332"/>
      <c r="G967" s="333">
        <f>SUM(G965:G966)</f>
        <v>25.45</v>
      </c>
    </row>
    <row r="968" spans="1:7" ht="16.5" customHeight="1">
      <c r="A968" s="326" t="s">
        <v>478</v>
      </c>
      <c r="B968" s="327"/>
      <c r="C968" s="327"/>
      <c r="D968" s="327"/>
      <c r="E968" s="327"/>
      <c r="F968" s="328"/>
      <c r="G968" s="329">
        <f>ROUND(G967*$H$7,2)</f>
        <v>6.36</v>
      </c>
    </row>
    <row r="969" spans="1:7" s="226" customFormat="1" ht="16.5" customHeight="1">
      <c r="A969" s="330" t="s">
        <v>476</v>
      </c>
      <c r="B969" s="331"/>
      <c r="C969" s="331"/>
      <c r="D969" s="331"/>
      <c r="E969" s="331"/>
      <c r="F969" s="332"/>
      <c r="G969" s="333">
        <f>SUM(G967:G968)</f>
        <v>31.81</v>
      </c>
    </row>
    <row r="970" spans="2:14" s="108" customFormat="1" ht="13.5">
      <c r="B970" s="133"/>
      <c r="E970" s="261"/>
      <c r="F970" s="261"/>
      <c r="G970" s="261"/>
      <c r="I970" s="116"/>
      <c r="J970" s="116"/>
      <c r="K970" s="115"/>
      <c r="L970" s="115"/>
      <c r="M970" s="115"/>
      <c r="N970" s="115"/>
    </row>
    <row r="971" spans="1:10" ht="55.5" customHeight="1">
      <c r="A971" s="222" t="str">
        <f>ORÇAMENTO!B97</f>
        <v>SINAPI</v>
      </c>
      <c r="B971" s="130" t="str">
        <f>ORÇAMENTO!C97</f>
        <v>99251</v>
      </c>
      <c r="C971" s="228" t="str">
        <f>ORÇAMENTO!D97</f>
        <v>CAIXA ENTERRADA HIDRÁULICA RETANGULAR EM ALVENARIA COM TIJOLOS CERÂMICOS MACIÇOS, DIMENSÕES INTERNAS: 0,4X0,4X0,4 M PARA REDE DE DRENAGEM. AF_12/2020</v>
      </c>
      <c r="D971" s="234" t="s">
        <v>113</v>
      </c>
      <c r="E971" s="235" t="s">
        <v>30</v>
      </c>
      <c r="F971" s="223" t="s">
        <v>110</v>
      </c>
      <c r="G971" s="231" t="str">
        <f>ORÇAMENTO!E97</f>
        <v>UN</v>
      </c>
      <c r="H971" s="29">
        <f>ORÇAMENTO!G97</f>
        <v>295.28000000000003</v>
      </c>
      <c r="I971" s="29">
        <f>ORÇAMENTO!H97</f>
        <v>369.1</v>
      </c>
      <c r="J971" s="223" t="s">
        <v>110</v>
      </c>
    </row>
    <row r="972" spans="1:10" s="226" customFormat="1" ht="16.5" customHeight="1">
      <c r="A972" s="223" t="s">
        <v>111</v>
      </c>
      <c r="B972" s="224" t="s">
        <v>112</v>
      </c>
      <c r="C972" s="229" t="s">
        <v>42</v>
      </c>
      <c r="D972" s="232"/>
      <c r="E972" s="233"/>
      <c r="F972" s="225" t="s">
        <v>114</v>
      </c>
      <c r="G972" s="225" t="s">
        <v>11</v>
      </c>
      <c r="J972" s="225" t="s">
        <v>114</v>
      </c>
    </row>
    <row r="973" spans="1:10" ht="25.5">
      <c r="A973" s="119" t="s">
        <v>317</v>
      </c>
      <c r="B973" s="134" t="s">
        <v>935</v>
      </c>
      <c r="C973" s="120" t="s">
        <v>936</v>
      </c>
      <c r="D973" s="121" t="s">
        <v>320</v>
      </c>
      <c r="E973" s="122">
        <v>77.4027</v>
      </c>
      <c r="F973" s="123">
        <f aca="true" t="shared" si="40" ref="F973:F980">ROUND(J973*$J$8,2)</f>
        <v>0.67</v>
      </c>
      <c r="G973" s="124">
        <f aca="true" t="shared" si="41" ref="G973:G980">ROUND(E973*F973,2)</f>
        <v>51.86</v>
      </c>
      <c r="J973" s="123">
        <v>0.67</v>
      </c>
    </row>
    <row r="974" spans="1:10" ht="51">
      <c r="A974" s="119" t="s">
        <v>106</v>
      </c>
      <c r="B974" s="134" t="s">
        <v>818</v>
      </c>
      <c r="C974" s="120" t="s">
        <v>819</v>
      </c>
      <c r="D974" s="121" t="s">
        <v>216</v>
      </c>
      <c r="E974" s="122">
        <v>0.0006</v>
      </c>
      <c r="F974" s="123">
        <f t="shared" si="40"/>
        <v>458.99</v>
      </c>
      <c r="G974" s="124">
        <f t="shared" si="41"/>
        <v>0.28</v>
      </c>
      <c r="J974" s="123">
        <v>461.3</v>
      </c>
    </row>
    <row r="975" spans="1:10" ht="12.75">
      <c r="A975" s="119" t="s">
        <v>106</v>
      </c>
      <c r="B975" s="134" t="s">
        <v>692</v>
      </c>
      <c r="C975" s="120" t="s">
        <v>693</v>
      </c>
      <c r="D975" s="121" t="s">
        <v>116</v>
      </c>
      <c r="E975" s="122">
        <v>2.8487</v>
      </c>
      <c r="F975" s="123">
        <f>ROUND(J975*$K$8,2)</f>
        <v>23.63</v>
      </c>
      <c r="G975" s="124">
        <f t="shared" si="41"/>
        <v>67.31</v>
      </c>
      <c r="J975" s="123">
        <v>23.68</v>
      </c>
    </row>
    <row r="976" spans="1:10" ht="12.75">
      <c r="A976" s="119" t="s">
        <v>106</v>
      </c>
      <c r="B976" s="134" t="s">
        <v>490</v>
      </c>
      <c r="C976" s="120" t="s">
        <v>115</v>
      </c>
      <c r="D976" s="121" t="s">
        <v>116</v>
      </c>
      <c r="E976" s="122">
        <v>2.8487</v>
      </c>
      <c r="F976" s="123">
        <f>ROUND(J976*$K$8,2)</f>
        <v>18.76</v>
      </c>
      <c r="G976" s="124">
        <f t="shared" si="41"/>
        <v>53.44</v>
      </c>
      <c r="J976" s="123">
        <v>18.8</v>
      </c>
    </row>
    <row r="977" spans="1:10" ht="38.25">
      <c r="A977" s="119" t="s">
        <v>106</v>
      </c>
      <c r="B977" s="134" t="s">
        <v>820</v>
      </c>
      <c r="C977" s="120" t="s">
        <v>821</v>
      </c>
      <c r="D977" s="121" t="s">
        <v>216</v>
      </c>
      <c r="E977" s="122">
        <v>0.0515</v>
      </c>
      <c r="F977" s="123">
        <f t="shared" si="40"/>
        <v>574.38</v>
      </c>
      <c r="G977" s="124">
        <f t="shared" si="41"/>
        <v>29.58</v>
      </c>
      <c r="J977" s="123">
        <v>577.27</v>
      </c>
    </row>
    <row r="978" spans="1:10" ht="38.25">
      <c r="A978" s="119" t="s">
        <v>106</v>
      </c>
      <c r="B978" s="134" t="s">
        <v>822</v>
      </c>
      <c r="C978" s="120" t="s">
        <v>823</v>
      </c>
      <c r="D978" s="121" t="s">
        <v>216</v>
      </c>
      <c r="E978" s="122">
        <v>0.0419</v>
      </c>
      <c r="F978" s="123">
        <f t="shared" si="40"/>
        <v>468.9</v>
      </c>
      <c r="G978" s="124">
        <f t="shared" si="41"/>
        <v>19.65</v>
      </c>
      <c r="J978" s="123">
        <v>471.26</v>
      </c>
    </row>
    <row r="979" spans="1:10" ht="38.25">
      <c r="A979" s="119" t="s">
        <v>106</v>
      </c>
      <c r="B979" s="134" t="s">
        <v>824</v>
      </c>
      <c r="C979" s="120" t="s">
        <v>825</v>
      </c>
      <c r="D979" s="121" t="s">
        <v>216</v>
      </c>
      <c r="E979" s="122">
        <v>0.0252</v>
      </c>
      <c r="F979" s="123">
        <f t="shared" si="40"/>
        <v>2797.22</v>
      </c>
      <c r="G979" s="124">
        <f t="shared" si="41"/>
        <v>70.49</v>
      </c>
      <c r="J979" s="123">
        <v>2811.28</v>
      </c>
    </row>
    <row r="980" spans="1:10" ht="25.5">
      <c r="A980" s="119" t="s">
        <v>106</v>
      </c>
      <c r="B980" s="134" t="s">
        <v>826</v>
      </c>
      <c r="C980" s="120" t="s">
        <v>827</v>
      </c>
      <c r="D980" s="121" t="s">
        <v>200</v>
      </c>
      <c r="E980" s="122">
        <v>0.49</v>
      </c>
      <c r="F980" s="123">
        <f t="shared" si="40"/>
        <v>5.44</v>
      </c>
      <c r="G980" s="124">
        <f t="shared" si="41"/>
        <v>2.67</v>
      </c>
      <c r="J980" s="123">
        <v>5.47</v>
      </c>
    </row>
    <row r="981" spans="1:7" ht="16.5" customHeight="1">
      <c r="A981" s="326" t="s">
        <v>474</v>
      </c>
      <c r="B981" s="327"/>
      <c r="C981" s="327"/>
      <c r="D981" s="327"/>
      <c r="E981" s="327"/>
      <c r="F981" s="328"/>
      <c r="G981" s="329">
        <f>SUM(G973:G974,G977:G979)</f>
        <v>171.86</v>
      </c>
    </row>
    <row r="982" spans="1:7" ht="16.5" customHeight="1">
      <c r="A982" s="326" t="s">
        <v>477</v>
      </c>
      <c r="B982" s="327"/>
      <c r="C982" s="327"/>
      <c r="D982" s="327"/>
      <c r="E982" s="327"/>
      <c r="F982" s="328"/>
      <c r="G982" s="329">
        <f>SUM(G975:G976,G980)</f>
        <v>123.42</v>
      </c>
    </row>
    <row r="983" spans="1:7" s="226" customFormat="1" ht="16.5" customHeight="1">
      <c r="A983" s="330" t="s">
        <v>475</v>
      </c>
      <c r="B983" s="331"/>
      <c r="C983" s="331"/>
      <c r="D983" s="331"/>
      <c r="E983" s="331"/>
      <c r="F983" s="332"/>
      <c r="G983" s="333">
        <f>SUM(G981:G982)</f>
        <v>295.28000000000003</v>
      </c>
    </row>
    <row r="984" spans="1:7" ht="16.5" customHeight="1">
      <c r="A984" s="326" t="s">
        <v>478</v>
      </c>
      <c r="B984" s="327"/>
      <c r="C984" s="327"/>
      <c r="D984" s="327"/>
      <c r="E984" s="327"/>
      <c r="F984" s="328"/>
      <c r="G984" s="329">
        <f>ROUND(G983*$H$7,2)</f>
        <v>73.82</v>
      </c>
    </row>
    <row r="985" spans="1:7" s="226" customFormat="1" ht="16.5" customHeight="1">
      <c r="A985" s="330" t="s">
        <v>476</v>
      </c>
      <c r="B985" s="331"/>
      <c r="C985" s="331"/>
      <c r="D985" s="331"/>
      <c r="E985" s="331"/>
      <c r="F985" s="332"/>
      <c r="G985" s="333">
        <f>SUM(G983:G984)</f>
        <v>369.1</v>
      </c>
    </row>
    <row r="986" spans="2:14" s="108" customFormat="1" ht="13.5">
      <c r="B986" s="133"/>
      <c r="E986" s="261"/>
      <c r="F986" s="261"/>
      <c r="G986" s="261"/>
      <c r="I986" s="116"/>
      <c r="J986" s="116"/>
      <c r="K986" s="115"/>
      <c r="L986" s="115"/>
      <c r="M986" s="115"/>
      <c r="N986" s="115"/>
    </row>
    <row r="987" spans="1:10" ht="61.5" customHeight="1">
      <c r="A987" s="222" t="str">
        <f>ORÇAMENTO!B100</f>
        <v>SINAPI</v>
      </c>
      <c r="B987" s="130" t="str">
        <f>ORÇAMENTO!C100</f>
        <v>101879</v>
      </c>
      <c r="C987" s="228" t="str">
        <f>ORÇAMENTO!D100</f>
        <v>QUADRO DE DISTRIBUIÇÃO DE ENERGIA EM CHAPA DE AÇO GALVANIZADO, DE EMBUTIR, COM BARRAMENTO TRIFÁSICO, PARA 24 DISJUNTORES DIN 100A - FORNECIMENTO E INSTALAÇÃO. AF_10/2020</v>
      </c>
      <c r="D987" s="234" t="s">
        <v>113</v>
      </c>
      <c r="E987" s="235" t="s">
        <v>30</v>
      </c>
      <c r="F987" s="223" t="s">
        <v>110</v>
      </c>
      <c r="G987" s="231" t="str">
        <f>ORÇAMENTO!E100</f>
        <v>UN</v>
      </c>
      <c r="H987" s="29">
        <f>ORÇAMENTO!G100</f>
        <v>615.62</v>
      </c>
      <c r="I987" s="29">
        <f>ORÇAMENTO!H100</f>
        <v>769.53</v>
      </c>
      <c r="J987" s="223" t="s">
        <v>110</v>
      </c>
    </row>
    <row r="988" spans="1:10" s="226" customFormat="1" ht="16.5" customHeight="1">
      <c r="A988" s="223" t="s">
        <v>111</v>
      </c>
      <c r="B988" s="224" t="s">
        <v>112</v>
      </c>
      <c r="C988" s="229" t="s">
        <v>42</v>
      </c>
      <c r="D988" s="232"/>
      <c r="E988" s="233"/>
      <c r="F988" s="225" t="s">
        <v>114</v>
      </c>
      <c r="G988" s="225" t="s">
        <v>11</v>
      </c>
      <c r="J988" s="225" t="s">
        <v>114</v>
      </c>
    </row>
    <row r="989" spans="1:10" ht="38.25">
      <c r="A989" s="119" t="s">
        <v>317</v>
      </c>
      <c r="B989" s="134" t="s">
        <v>937</v>
      </c>
      <c r="C989" s="120" t="s">
        <v>938</v>
      </c>
      <c r="D989" s="121" t="s">
        <v>320</v>
      </c>
      <c r="E989" s="122">
        <v>1</v>
      </c>
      <c r="F989" s="123">
        <f>ROUND(J989*$J$8,2)</f>
        <v>581.97</v>
      </c>
      <c r="G989" s="124">
        <f>ROUND(E989*F989,2)</f>
        <v>581.97</v>
      </c>
      <c r="J989" s="123">
        <v>584.89</v>
      </c>
    </row>
    <row r="990" spans="1:10" ht="51">
      <c r="A990" s="119" t="s">
        <v>106</v>
      </c>
      <c r="B990" s="134" t="s">
        <v>939</v>
      </c>
      <c r="C990" s="120" t="s">
        <v>940</v>
      </c>
      <c r="D990" s="121" t="s">
        <v>216</v>
      </c>
      <c r="E990" s="122">
        <v>0.0144</v>
      </c>
      <c r="F990" s="123">
        <f>ROUND(J990*$J$8,2)</f>
        <v>757.02</v>
      </c>
      <c r="G990" s="124">
        <f>ROUND(E990*F990,2)</f>
        <v>10.9</v>
      </c>
      <c r="J990" s="123">
        <v>760.82</v>
      </c>
    </row>
    <row r="991" spans="1:10" ht="25.5">
      <c r="A991" s="119" t="s">
        <v>106</v>
      </c>
      <c r="B991" s="134" t="s">
        <v>941</v>
      </c>
      <c r="C991" s="120" t="s">
        <v>119</v>
      </c>
      <c r="D991" s="121" t="s">
        <v>116</v>
      </c>
      <c r="E991" s="122">
        <v>0.5346</v>
      </c>
      <c r="F991" s="123">
        <f>ROUND(J991*$K$8,2)</f>
        <v>18.68</v>
      </c>
      <c r="G991" s="124">
        <f>ROUND(E991*F991,2)</f>
        <v>9.99</v>
      </c>
      <c r="J991" s="123">
        <v>18.72</v>
      </c>
    </row>
    <row r="992" spans="1:10" ht="12.75">
      <c r="A992" s="119" t="s">
        <v>106</v>
      </c>
      <c r="B992" s="134" t="s">
        <v>942</v>
      </c>
      <c r="C992" s="120" t="s">
        <v>118</v>
      </c>
      <c r="D992" s="121" t="s">
        <v>116</v>
      </c>
      <c r="E992" s="122">
        <v>0.5346</v>
      </c>
      <c r="F992" s="123">
        <f>ROUND(J992*$K$8,2)</f>
        <v>23.87</v>
      </c>
      <c r="G992" s="124">
        <f>ROUND(E992*F992,2)</f>
        <v>12.76</v>
      </c>
      <c r="J992" s="123">
        <v>23.92</v>
      </c>
    </row>
    <row r="993" spans="1:7" ht="16.5" customHeight="1">
      <c r="A993" s="326" t="s">
        <v>474</v>
      </c>
      <c r="B993" s="327"/>
      <c r="C993" s="327"/>
      <c r="D993" s="327"/>
      <c r="E993" s="327"/>
      <c r="F993" s="328"/>
      <c r="G993" s="329">
        <f>SUM(G989:G990)</f>
        <v>592.87</v>
      </c>
    </row>
    <row r="994" spans="1:7" ht="16.5" customHeight="1">
      <c r="A994" s="326" t="s">
        <v>477</v>
      </c>
      <c r="B994" s="327"/>
      <c r="C994" s="327"/>
      <c r="D994" s="327"/>
      <c r="E994" s="327"/>
      <c r="F994" s="328"/>
      <c r="G994" s="329">
        <f>SUM(G991:G992)</f>
        <v>22.75</v>
      </c>
    </row>
    <row r="995" spans="1:7" s="226" customFormat="1" ht="16.5" customHeight="1">
      <c r="A995" s="330" t="s">
        <v>475</v>
      </c>
      <c r="B995" s="331"/>
      <c r="C995" s="331"/>
      <c r="D995" s="331"/>
      <c r="E995" s="331"/>
      <c r="F995" s="332"/>
      <c r="G995" s="333">
        <f>SUM(G993:G994)</f>
        <v>615.62</v>
      </c>
    </row>
    <row r="996" spans="1:7" ht="16.5" customHeight="1">
      <c r="A996" s="326" t="s">
        <v>478</v>
      </c>
      <c r="B996" s="327"/>
      <c r="C996" s="327"/>
      <c r="D996" s="327"/>
      <c r="E996" s="327"/>
      <c r="F996" s="328"/>
      <c r="G996" s="329">
        <f>ROUND(G995*$H$7,2)</f>
        <v>153.91</v>
      </c>
    </row>
    <row r="997" spans="1:7" s="226" customFormat="1" ht="16.5" customHeight="1">
      <c r="A997" s="330" t="s">
        <v>476</v>
      </c>
      <c r="B997" s="331"/>
      <c r="C997" s="331"/>
      <c r="D997" s="331"/>
      <c r="E997" s="331"/>
      <c r="F997" s="332"/>
      <c r="G997" s="333">
        <f>SUM(G995:G996)</f>
        <v>769.53</v>
      </c>
    </row>
    <row r="998" spans="2:14" s="108" customFormat="1" ht="13.5">
      <c r="B998" s="133"/>
      <c r="E998" s="261"/>
      <c r="F998" s="261"/>
      <c r="G998" s="261"/>
      <c r="I998" s="116"/>
      <c r="J998" s="116"/>
      <c r="K998" s="115"/>
      <c r="L998" s="115"/>
      <c r="M998" s="115"/>
      <c r="N998" s="115"/>
    </row>
    <row r="999" spans="1:10" ht="34.5" customHeight="1">
      <c r="A999" s="222" t="str">
        <f>ORÇAMENTO!B101</f>
        <v>SINAPI</v>
      </c>
      <c r="B999" s="130" t="str">
        <f>ORÇAMENTO!C101</f>
        <v>93653</v>
      </c>
      <c r="C999" s="228" t="str">
        <f>ORÇAMENTO!D101</f>
        <v>DISJUNTOR MONOPOLAR TIPO DIN, CORRENTE NOMINAL DE 10A - FORNECIMENTO E INSTALAÇÃO. AF_10/2020</v>
      </c>
      <c r="D999" s="234" t="s">
        <v>113</v>
      </c>
      <c r="E999" s="235" t="s">
        <v>30</v>
      </c>
      <c r="F999" s="223" t="s">
        <v>110</v>
      </c>
      <c r="G999" s="231" t="str">
        <f>ORÇAMENTO!E101</f>
        <v>UN</v>
      </c>
      <c r="H999" s="29">
        <f>ORÇAMENTO!G101</f>
        <v>10.91</v>
      </c>
      <c r="I999" s="29">
        <f>ORÇAMENTO!H101</f>
        <v>13.64</v>
      </c>
      <c r="J999" s="223" t="s">
        <v>110</v>
      </c>
    </row>
    <row r="1000" spans="1:10" s="226" customFormat="1" ht="16.5" customHeight="1">
      <c r="A1000" s="223" t="s">
        <v>111</v>
      </c>
      <c r="B1000" s="224" t="s">
        <v>112</v>
      </c>
      <c r="C1000" s="229" t="s">
        <v>42</v>
      </c>
      <c r="D1000" s="232"/>
      <c r="E1000" s="233"/>
      <c r="F1000" s="225" t="s">
        <v>114</v>
      </c>
      <c r="G1000" s="225" t="s">
        <v>11</v>
      </c>
      <c r="J1000" s="225" t="s">
        <v>114</v>
      </c>
    </row>
    <row r="1001" spans="1:10" ht="38.25">
      <c r="A1001" s="119" t="s">
        <v>317</v>
      </c>
      <c r="B1001" s="134" t="s">
        <v>943</v>
      </c>
      <c r="C1001" s="120" t="s">
        <v>944</v>
      </c>
      <c r="D1001" s="121" t="s">
        <v>320</v>
      </c>
      <c r="E1001" s="122">
        <v>1</v>
      </c>
      <c r="F1001" s="123">
        <f>ROUND(J1001*$J$8,2)</f>
        <v>0.73</v>
      </c>
      <c r="G1001" s="124">
        <f>ROUND(E1001*F1001,2)</f>
        <v>0.73</v>
      </c>
      <c r="J1001" s="123">
        <v>0.73</v>
      </c>
    </row>
    <row r="1002" spans="1:10" ht="12.75">
      <c r="A1002" s="119" t="s">
        <v>317</v>
      </c>
      <c r="B1002" s="134" t="s">
        <v>945</v>
      </c>
      <c r="C1002" s="120" t="s">
        <v>946</v>
      </c>
      <c r="D1002" s="121" t="s">
        <v>320</v>
      </c>
      <c r="E1002" s="122">
        <v>1</v>
      </c>
      <c r="F1002" s="123">
        <f>ROUND(J1002*$J$8,2)</f>
        <v>8.68</v>
      </c>
      <c r="G1002" s="124">
        <f>ROUND(E1002*F1002,2)</f>
        <v>8.68</v>
      </c>
      <c r="J1002" s="123">
        <v>8.72</v>
      </c>
    </row>
    <row r="1003" spans="1:10" ht="25.5">
      <c r="A1003" s="119" t="s">
        <v>106</v>
      </c>
      <c r="B1003" s="134" t="s">
        <v>941</v>
      </c>
      <c r="C1003" s="120" t="s">
        <v>119</v>
      </c>
      <c r="D1003" s="121" t="s">
        <v>116</v>
      </c>
      <c r="E1003" s="122">
        <v>0.0352</v>
      </c>
      <c r="F1003" s="123">
        <f>ROUND(J1003*$K$8,2)</f>
        <v>18.68</v>
      </c>
      <c r="G1003" s="124">
        <f>ROUND(E1003*F1003,2)</f>
        <v>0.66</v>
      </c>
      <c r="J1003" s="123">
        <v>18.72</v>
      </c>
    </row>
    <row r="1004" spans="1:10" ht="12.75">
      <c r="A1004" s="119" t="s">
        <v>106</v>
      </c>
      <c r="B1004" s="134" t="s">
        <v>942</v>
      </c>
      <c r="C1004" s="120" t="s">
        <v>118</v>
      </c>
      <c r="D1004" s="121" t="s">
        <v>116</v>
      </c>
      <c r="E1004" s="122">
        <v>0.0352</v>
      </c>
      <c r="F1004" s="123">
        <f>ROUND(J1004*$K$8,2)</f>
        <v>23.87</v>
      </c>
      <c r="G1004" s="124">
        <f>ROUND(E1004*F1004,2)</f>
        <v>0.84</v>
      </c>
      <c r="J1004" s="123">
        <v>23.92</v>
      </c>
    </row>
    <row r="1005" spans="1:7" ht="16.5" customHeight="1">
      <c r="A1005" s="326" t="s">
        <v>474</v>
      </c>
      <c r="B1005" s="327"/>
      <c r="C1005" s="327"/>
      <c r="D1005" s="327"/>
      <c r="E1005" s="327"/>
      <c r="F1005" s="328"/>
      <c r="G1005" s="329">
        <f>SUM(G1001:G1002)</f>
        <v>9.41</v>
      </c>
    </row>
    <row r="1006" spans="1:7" ht="16.5" customHeight="1">
      <c r="A1006" s="326" t="s">
        <v>477</v>
      </c>
      <c r="B1006" s="327"/>
      <c r="C1006" s="327"/>
      <c r="D1006" s="327"/>
      <c r="E1006" s="327"/>
      <c r="F1006" s="328"/>
      <c r="G1006" s="329">
        <f>SUM(G1003:G1004)</f>
        <v>1.5</v>
      </c>
    </row>
    <row r="1007" spans="1:7" s="226" customFormat="1" ht="16.5" customHeight="1">
      <c r="A1007" s="330" t="s">
        <v>475</v>
      </c>
      <c r="B1007" s="331"/>
      <c r="C1007" s="331"/>
      <c r="D1007" s="331"/>
      <c r="E1007" s="331"/>
      <c r="F1007" s="332"/>
      <c r="G1007" s="333">
        <f>SUM(G1005:G1006)</f>
        <v>10.91</v>
      </c>
    </row>
    <row r="1008" spans="1:7" ht="16.5" customHeight="1">
      <c r="A1008" s="326" t="s">
        <v>478</v>
      </c>
      <c r="B1008" s="327"/>
      <c r="C1008" s="327"/>
      <c r="D1008" s="327"/>
      <c r="E1008" s="327"/>
      <c r="F1008" s="328"/>
      <c r="G1008" s="329">
        <f>ROUND(G1007*$H$7,2)</f>
        <v>2.73</v>
      </c>
    </row>
    <row r="1009" spans="1:7" s="226" customFormat="1" ht="16.5" customHeight="1">
      <c r="A1009" s="330" t="s">
        <v>476</v>
      </c>
      <c r="B1009" s="331"/>
      <c r="C1009" s="331"/>
      <c r="D1009" s="331"/>
      <c r="E1009" s="331"/>
      <c r="F1009" s="332"/>
      <c r="G1009" s="333">
        <f>SUM(G1007:G1008)</f>
        <v>13.64</v>
      </c>
    </row>
    <row r="1010" spans="2:14" s="108" customFormat="1" ht="13.5">
      <c r="B1010" s="133"/>
      <c r="E1010" s="261"/>
      <c r="F1010" s="261"/>
      <c r="G1010" s="261"/>
      <c r="I1010" s="116"/>
      <c r="J1010" s="116"/>
      <c r="K1010" s="115"/>
      <c r="L1010" s="115"/>
      <c r="M1010" s="115"/>
      <c r="N1010" s="115"/>
    </row>
    <row r="1011" spans="1:10" ht="34.5" customHeight="1">
      <c r="A1011" s="222" t="str">
        <f>ORÇAMENTO!B102</f>
        <v>SINAPI</v>
      </c>
      <c r="B1011" s="130">
        <f>ORÇAMENTO!C102</f>
        <v>96985</v>
      </c>
      <c r="C1011" s="228" t="str">
        <f>ORÇAMENTO!D102</f>
        <v>HASTE DE ATERRAMENTO 5/8  PARA SPDA - FORNECIMENTO E INSTALAÇÃO. AF_12/2017</v>
      </c>
      <c r="D1011" s="234" t="s">
        <v>113</v>
      </c>
      <c r="E1011" s="235" t="s">
        <v>30</v>
      </c>
      <c r="F1011" s="223" t="s">
        <v>110</v>
      </c>
      <c r="G1011" s="231" t="str">
        <f>ORÇAMENTO!E102</f>
        <v>UN</v>
      </c>
      <c r="H1011" s="29">
        <f>ORÇAMENTO!G102</f>
        <v>104.00999999999999</v>
      </c>
      <c r="I1011" s="29">
        <f>ORÇAMENTO!H102</f>
        <v>130.01</v>
      </c>
      <c r="J1011" s="223" t="s">
        <v>110</v>
      </c>
    </row>
    <row r="1012" spans="1:10" s="226" customFormat="1" ht="16.5" customHeight="1">
      <c r="A1012" s="223" t="s">
        <v>111</v>
      </c>
      <c r="B1012" s="224" t="s">
        <v>112</v>
      </c>
      <c r="C1012" s="229" t="s">
        <v>42</v>
      </c>
      <c r="D1012" s="232"/>
      <c r="E1012" s="233"/>
      <c r="F1012" s="225" t="s">
        <v>114</v>
      </c>
      <c r="G1012" s="225" t="s">
        <v>11</v>
      </c>
      <c r="J1012" s="225" t="s">
        <v>114</v>
      </c>
    </row>
    <row r="1013" spans="1:10" ht="51">
      <c r="A1013" s="119" t="s">
        <v>317</v>
      </c>
      <c r="B1013" s="134" t="s">
        <v>947</v>
      </c>
      <c r="C1013" s="120" t="s">
        <v>948</v>
      </c>
      <c r="D1013" s="121" t="s">
        <v>320</v>
      </c>
      <c r="E1013" s="122">
        <v>1</v>
      </c>
      <c r="F1013" s="123">
        <f>ROUND(J1013*$J$8,2)</f>
        <v>93.24</v>
      </c>
      <c r="G1013" s="124">
        <f>ROUND(E1013*F1013,2)</f>
        <v>93.24</v>
      </c>
      <c r="J1013" s="123">
        <v>93.71</v>
      </c>
    </row>
    <row r="1014" spans="1:10" ht="25.5">
      <c r="A1014" s="119" t="s">
        <v>106</v>
      </c>
      <c r="B1014" s="134" t="s">
        <v>941</v>
      </c>
      <c r="C1014" s="120" t="s">
        <v>119</v>
      </c>
      <c r="D1014" s="121" t="s">
        <v>116</v>
      </c>
      <c r="E1014" s="122">
        <v>0.2531</v>
      </c>
      <c r="F1014" s="123">
        <f>ROUND(J1014*$K$8,2)</f>
        <v>18.68</v>
      </c>
      <c r="G1014" s="124">
        <f>ROUND(E1014*F1014,2)</f>
        <v>4.73</v>
      </c>
      <c r="J1014" s="123">
        <v>18.72</v>
      </c>
    </row>
    <row r="1015" spans="1:10" ht="12.75">
      <c r="A1015" s="119" t="s">
        <v>106</v>
      </c>
      <c r="B1015" s="134" t="s">
        <v>942</v>
      </c>
      <c r="C1015" s="120" t="s">
        <v>118</v>
      </c>
      <c r="D1015" s="121" t="s">
        <v>116</v>
      </c>
      <c r="E1015" s="122">
        <v>0.2531</v>
      </c>
      <c r="F1015" s="123">
        <f>ROUND(J1015*$K$8,2)</f>
        <v>23.87</v>
      </c>
      <c r="G1015" s="124">
        <f>ROUND(E1015*F1015,2)</f>
        <v>6.04</v>
      </c>
      <c r="J1015" s="123">
        <v>23.92</v>
      </c>
    </row>
    <row r="1016" spans="1:7" ht="16.5" customHeight="1">
      <c r="A1016" s="326" t="s">
        <v>474</v>
      </c>
      <c r="B1016" s="327"/>
      <c r="C1016" s="327"/>
      <c r="D1016" s="327"/>
      <c r="E1016" s="327"/>
      <c r="F1016" s="328"/>
      <c r="G1016" s="329">
        <f>SUM(G1013)</f>
        <v>93.24</v>
      </c>
    </row>
    <row r="1017" spans="1:7" ht="16.5" customHeight="1">
      <c r="A1017" s="326" t="s">
        <v>477</v>
      </c>
      <c r="B1017" s="327"/>
      <c r="C1017" s="327"/>
      <c r="D1017" s="327"/>
      <c r="E1017" s="327"/>
      <c r="F1017" s="328"/>
      <c r="G1017" s="329">
        <f>SUM(G1014:G1015)</f>
        <v>10.77</v>
      </c>
    </row>
    <row r="1018" spans="1:7" s="226" customFormat="1" ht="16.5" customHeight="1">
      <c r="A1018" s="330" t="s">
        <v>475</v>
      </c>
      <c r="B1018" s="331"/>
      <c r="C1018" s="331"/>
      <c r="D1018" s="331"/>
      <c r="E1018" s="331"/>
      <c r="F1018" s="332"/>
      <c r="G1018" s="333">
        <f>SUM(G1016:G1017)</f>
        <v>104.00999999999999</v>
      </c>
    </row>
    <row r="1019" spans="1:7" ht="16.5" customHeight="1">
      <c r="A1019" s="326" t="s">
        <v>478</v>
      </c>
      <c r="B1019" s="327"/>
      <c r="C1019" s="327"/>
      <c r="D1019" s="327"/>
      <c r="E1019" s="327"/>
      <c r="F1019" s="328"/>
      <c r="G1019" s="329">
        <f>ROUND(G1018*$H$7,2)</f>
        <v>26</v>
      </c>
    </row>
    <row r="1020" spans="1:7" s="226" customFormat="1" ht="16.5" customHeight="1">
      <c r="A1020" s="330" t="s">
        <v>476</v>
      </c>
      <c r="B1020" s="331"/>
      <c r="C1020" s="331"/>
      <c r="D1020" s="331"/>
      <c r="E1020" s="331"/>
      <c r="F1020" s="332"/>
      <c r="G1020" s="333">
        <f>SUM(G1018:G1019)</f>
        <v>130.01</v>
      </c>
    </row>
    <row r="1021" spans="2:14" s="108" customFormat="1" ht="13.5">
      <c r="B1021" s="133"/>
      <c r="E1021" s="261"/>
      <c r="F1021" s="261"/>
      <c r="G1021" s="261"/>
      <c r="I1021" s="116"/>
      <c r="J1021" s="116"/>
      <c r="K1021" s="115"/>
      <c r="L1021" s="115"/>
      <c r="M1021" s="115"/>
      <c r="N1021" s="115"/>
    </row>
    <row r="1022" spans="1:10" ht="34.5" customHeight="1">
      <c r="A1022" s="222" t="str">
        <f>ORÇAMENTO!B103</f>
        <v>SINAPI</v>
      </c>
      <c r="B1022" s="130" t="str">
        <f>ORÇAMENTO!C103</f>
        <v>96977</v>
      </c>
      <c r="C1022" s="228" t="str">
        <f>ORÇAMENTO!D103</f>
        <v>CORDOALHA DE COBRE NU 50 MM², ENTERRADA, SEM ISOLADOR - FORNECIMENTO E INSTALAÇÃO. AF_12/2017</v>
      </c>
      <c r="D1022" s="234" t="s">
        <v>113</v>
      </c>
      <c r="E1022" s="235" t="s">
        <v>30</v>
      </c>
      <c r="F1022" s="223" t="s">
        <v>110</v>
      </c>
      <c r="G1022" s="231" t="str">
        <f>ORÇAMENTO!E103</f>
        <v>M</v>
      </c>
      <c r="H1022" s="29">
        <f>ORÇAMENTO!G103</f>
        <v>44.35</v>
      </c>
      <c r="I1022" s="29">
        <f>ORÇAMENTO!H103</f>
        <v>55.44</v>
      </c>
      <c r="J1022" s="223" t="s">
        <v>110</v>
      </c>
    </row>
    <row r="1023" spans="1:10" s="226" customFormat="1" ht="16.5" customHeight="1">
      <c r="A1023" s="223" t="s">
        <v>111</v>
      </c>
      <c r="B1023" s="224" t="s">
        <v>112</v>
      </c>
      <c r="C1023" s="229" t="s">
        <v>42</v>
      </c>
      <c r="D1023" s="232"/>
      <c r="E1023" s="233"/>
      <c r="F1023" s="225" t="s">
        <v>114</v>
      </c>
      <c r="G1023" s="225" t="s">
        <v>11</v>
      </c>
      <c r="J1023" s="225" t="s">
        <v>114</v>
      </c>
    </row>
    <row r="1024" spans="1:10" ht="12.75">
      <c r="A1024" s="119" t="s">
        <v>317</v>
      </c>
      <c r="B1024" s="134" t="s">
        <v>949</v>
      </c>
      <c r="C1024" s="120" t="s">
        <v>950</v>
      </c>
      <c r="D1024" s="121" t="s">
        <v>481</v>
      </c>
      <c r="E1024" s="122">
        <v>1.1</v>
      </c>
      <c r="F1024" s="123">
        <f>ROUND(J1024*$J$8,2)</f>
        <v>39.02</v>
      </c>
      <c r="G1024" s="124">
        <f>ROUND(E1024*F1024,2)</f>
        <v>42.92</v>
      </c>
      <c r="J1024" s="123">
        <v>39.22</v>
      </c>
    </row>
    <row r="1025" spans="1:10" ht="25.5">
      <c r="A1025" s="119" t="s">
        <v>106</v>
      </c>
      <c r="B1025" s="134" t="s">
        <v>941</v>
      </c>
      <c r="C1025" s="120" t="s">
        <v>119</v>
      </c>
      <c r="D1025" s="121" t="s">
        <v>116</v>
      </c>
      <c r="E1025" s="122">
        <v>0.0337</v>
      </c>
      <c r="F1025" s="123">
        <f>ROUND(J1025*$K$8,2)</f>
        <v>18.68</v>
      </c>
      <c r="G1025" s="124">
        <f>ROUND(E1025*F1025,2)</f>
        <v>0.63</v>
      </c>
      <c r="J1025" s="123">
        <v>18.72</v>
      </c>
    </row>
    <row r="1026" spans="1:10" ht="12.75">
      <c r="A1026" s="119" t="s">
        <v>106</v>
      </c>
      <c r="B1026" s="134" t="s">
        <v>942</v>
      </c>
      <c r="C1026" s="120" t="s">
        <v>118</v>
      </c>
      <c r="D1026" s="121" t="s">
        <v>116</v>
      </c>
      <c r="E1026" s="122">
        <v>0.0337</v>
      </c>
      <c r="F1026" s="123">
        <f>ROUND(J1026*$K$8,2)</f>
        <v>23.87</v>
      </c>
      <c r="G1026" s="124">
        <f>ROUND(E1026*F1026,2)</f>
        <v>0.8</v>
      </c>
      <c r="J1026" s="123">
        <v>23.92</v>
      </c>
    </row>
    <row r="1027" spans="1:7" ht="16.5" customHeight="1">
      <c r="A1027" s="326" t="s">
        <v>474</v>
      </c>
      <c r="B1027" s="327"/>
      <c r="C1027" s="327"/>
      <c r="D1027" s="327"/>
      <c r="E1027" s="327"/>
      <c r="F1027" s="328"/>
      <c r="G1027" s="329">
        <f>SUM(G1024)</f>
        <v>42.92</v>
      </c>
    </row>
    <row r="1028" spans="1:7" ht="16.5" customHeight="1">
      <c r="A1028" s="326" t="s">
        <v>477</v>
      </c>
      <c r="B1028" s="327"/>
      <c r="C1028" s="327"/>
      <c r="D1028" s="327"/>
      <c r="E1028" s="327"/>
      <c r="F1028" s="328"/>
      <c r="G1028" s="329">
        <f>SUM(G1025:G1026)</f>
        <v>1.4300000000000002</v>
      </c>
    </row>
    <row r="1029" spans="1:7" s="226" customFormat="1" ht="16.5" customHeight="1">
      <c r="A1029" s="330" t="s">
        <v>475</v>
      </c>
      <c r="B1029" s="331"/>
      <c r="C1029" s="331"/>
      <c r="D1029" s="331"/>
      <c r="E1029" s="331"/>
      <c r="F1029" s="332"/>
      <c r="G1029" s="333">
        <f>SUM(G1027:G1028)</f>
        <v>44.35</v>
      </c>
    </row>
    <row r="1030" spans="1:7" ht="16.5" customHeight="1">
      <c r="A1030" s="326" t="s">
        <v>478</v>
      </c>
      <c r="B1030" s="327"/>
      <c r="C1030" s="327"/>
      <c r="D1030" s="327"/>
      <c r="E1030" s="327"/>
      <c r="F1030" s="328"/>
      <c r="G1030" s="329">
        <f>ROUND(G1029*$H$7,2)</f>
        <v>11.09</v>
      </c>
    </row>
    <row r="1031" spans="1:7" s="226" customFormat="1" ht="16.5" customHeight="1">
      <c r="A1031" s="330" t="s">
        <v>476</v>
      </c>
      <c r="B1031" s="331"/>
      <c r="C1031" s="331"/>
      <c r="D1031" s="331"/>
      <c r="E1031" s="331"/>
      <c r="F1031" s="332"/>
      <c r="G1031" s="333">
        <f>SUM(G1029:G1030)</f>
        <v>55.44</v>
      </c>
    </row>
    <row r="1032" spans="2:14" s="108" customFormat="1" ht="13.5">
      <c r="B1032" s="133"/>
      <c r="E1032" s="261"/>
      <c r="F1032" s="261"/>
      <c r="G1032" s="261"/>
      <c r="I1032" s="116"/>
      <c r="J1032" s="116"/>
      <c r="K1032" s="115"/>
      <c r="L1032" s="115"/>
      <c r="M1032" s="115"/>
      <c r="N1032" s="115"/>
    </row>
    <row r="1033" spans="1:10" ht="34.5" customHeight="1">
      <c r="A1033" s="222" t="str">
        <f>ORÇAMENTO!B104</f>
        <v>SINAPI</v>
      </c>
      <c r="B1033" s="130">
        <f>ORÇAMENTO!C104</f>
        <v>98111</v>
      </c>
      <c r="C1033" s="228" t="str">
        <f>ORÇAMENTO!D104</f>
        <v>CAIXA DE INSPEÇÃO PARA ATERRAMENTO, CIRCULAR, EM POLIETILENO, DIÂMETRO INTERNO = 0,3 M. AF_12/2020</v>
      </c>
      <c r="D1033" s="234" t="s">
        <v>113</v>
      </c>
      <c r="E1033" s="235" t="s">
        <v>30</v>
      </c>
      <c r="F1033" s="223" t="s">
        <v>110</v>
      </c>
      <c r="G1033" s="231" t="str">
        <f>ORÇAMENTO!E104</f>
        <v>UN</v>
      </c>
      <c r="H1033" s="29">
        <f>ORÇAMENTO!G104</f>
        <v>47.519999999999996</v>
      </c>
      <c r="I1033" s="29">
        <f>ORÇAMENTO!H104</f>
        <v>59.4</v>
      </c>
      <c r="J1033" s="223" t="s">
        <v>110</v>
      </c>
    </row>
    <row r="1034" spans="1:10" s="226" customFormat="1" ht="16.5" customHeight="1">
      <c r="A1034" s="223" t="s">
        <v>111</v>
      </c>
      <c r="B1034" s="224" t="s">
        <v>112</v>
      </c>
      <c r="C1034" s="229" t="s">
        <v>42</v>
      </c>
      <c r="D1034" s="232"/>
      <c r="E1034" s="233"/>
      <c r="F1034" s="225" t="s">
        <v>114</v>
      </c>
      <c r="G1034" s="225" t="s">
        <v>11</v>
      </c>
      <c r="J1034" s="225" t="s">
        <v>114</v>
      </c>
    </row>
    <row r="1035" spans="1:10" ht="38.25">
      <c r="A1035" s="119" t="s">
        <v>317</v>
      </c>
      <c r="B1035" s="134" t="s">
        <v>951</v>
      </c>
      <c r="C1035" s="120" t="s">
        <v>952</v>
      </c>
      <c r="D1035" s="121" t="s">
        <v>320</v>
      </c>
      <c r="E1035" s="122">
        <v>1</v>
      </c>
      <c r="F1035" s="123">
        <f>ROUND(J1035*$J$8,2)</f>
        <v>37.73</v>
      </c>
      <c r="G1035" s="124">
        <f>ROUND(E1035*F1035,2)</f>
        <v>37.73</v>
      </c>
      <c r="J1035" s="123">
        <v>37.92</v>
      </c>
    </row>
    <row r="1036" spans="1:10" ht="12.75">
      <c r="A1036" s="119" t="s">
        <v>106</v>
      </c>
      <c r="B1036" s="134" t="s">
        <v>692</v>
      </c>
      <c r="C1036" s="120" t="s">
        <v>693</v>
      </c>
      <c r="D1036" s="121" t="s">
        <v>116</v>
      </c>
      <c r="E1036" s="122">
        <v>0.1693</v>
      </c>
      <c r="F1036" s="123">
        <f>ROUND(J1036*$K$8,2)</f>
        <v>23.63</v>
      </c>
      <c r="G1036" s="124">
        <f>ROUND(E1036*F1036,2)</f>
        <v>4</v>
      </c>
      <c r="J1036" s="123">
        <v>23.68</v>
      </c>
    </row>
    <row r="1037" spans="1:10" ht="12.75">
      <c r="A1037" s="119" t="s">
        <v>106</v>
      </c>
      <c r="B1037" s="134" t="s">
        <v>490</v>
      </c>
      <c r="C1037" s="120" t="s">
        <v>115</v>
      </c>
      <c r="D1037" s="121" t="s">
        <v>116</v>
      </c>
      <c r="E1037" s="122">
        <v>0.1693</v>
      </c>
      <c r="F1037" s="123">
        <f>ROUND(J1037*$K$8,2)</f>
        <v>18.76</v>
      </c>
      <c r="G1037" s="124">
        <f>ROUND(E1037*F1037,2)</f>
        <v>3.18</v>
      </c>
      <c r="J1037" s="123">
        <v>18.8</v>
      </c>
    </row>
    <row r="1038" spans="1:10" ht="38.25">
      <c r="A1038" s="119" t="s">
        <v>106</v>
      </c>
      <c r="B1038" s="134" t="s">
        <v>850</v>
      </c>
      <c r="C1038" s="120" t="s">
        <v>851</v>
      </c>
      <c r="D1038" s="121" t="s">
        <v>216</v>
      </c>
      <c r="E1038" s="122">
        <v>0.0141</v>
      </c>
      <c r="F1038" s="123">
        <f>ROUND(J1038*$J$8,2)</f>
        <v>184.84</v>
      </c>
      <c r="G1038" s="124">
        <f>ROUND(E1038*F1038,2)</f>
        <v>2.61</v>
      </c>
      <c r="J1038" s="123">
        <v>185.77</v>
      </c>
    </row>
    <row r="1039" spans="1:7" ht="16.5" customHeight="1">
      <c r="A1039" s="326" t="s">
        <v>474</v>
      </c>
      <c r="B1039" s="327"/>
      <c r="C1039" s="327"/>
      <c r="D1039" s="327"/>
      <c r="E1039" s="327"/>
      <c r="F1039" s="328"/>
      <c r="G1039" s="329">
        <f>SUM(G1035)</f>
        <v>37.73</v>
      </c>
    </row>
    <row r="1040" spans="1:7" ht="16.5" customHeight="1">
      <c r="A1040" s="326" t="s">
        <v>477</v>
      </c>
      <c r="B1040" s="327"/>
      <c r="C1040" s="327"/>
      <c r="D1040" s="327"/>
      <c r="E1040" s="327"/>
      <c r="F1040" s="328"/>
      <c r="G1040" s="329">
        <f>SUM(G1036:G1038)</f>
        <v>9.79</v>
      </c>
    </row>
    <row r="1041" spans="1:7" s="226" customFormat="1" ht="16.5" customHeight="1">
      <c r="A1041" s="330" t="s">
        <v>475</v>
      </c>
      <c r="B1041" s="331"/>
      <c r="C1041" s="331"/>
      <c r="D1041" s="331"/>
      <c r="E1041" s="331"/>
      <c r="F1041" s="332"/>
      <c r="G1041" s="333">
        <f>SUM(G1039:G1040)</f>
        <v>47.519999999999996</v>
      </c>
    </row>
    <row r="1042" spans="1:7" ht="16.5" customHeight="1">
      <c r="A1042" s="326" t="s">
        <v>478</v>
      </c>
      <c r="B1042" s="327"/>
      <c r="C1042" s="327"/>
      <c r="D1042" s="327"/>
      <c r="E1042" s="327"/>
      <c r="F1042" s="328"/>
      <c r="G1042" s="329">
        <f>ROUND(G1041*$H$7,2)</f>
        <v>11.88</v>
      </c>
    </row>
    <row r="1043" spans="1:7" s="226" customFormat="1" ht="16.5" customHeight="1">
      <c r="A1043" s="330" t="s">
        <v>476</v>
      </c>
      <c r="B1043" s="331"/>
      <c r="C1043" s="331"/>
      <c r="D1043" s="331"/>
      <c r="E1043" s="331"/>
      <c r="F1043" s="332"/>
      <c r="G1043" s="333">
        <f>SUM(G1041:G1042)</f>
        <v>59.4</v>
      </c>
    </row>
    <row r="1044" spans="2:14" s="108" customFormat="1" ht="13.5">
      <c r="B1044" s="133"/>
      <c r="E1044" s="261"/>
      <c r="F1044" s="261"/>
      <c r="G1044" s="261"/>
      <c r="I1044" s="116"/>
      <c r="J1044" s="116"/>
      <c r="K1044" s="115"/>
      <c r="L1044" s="115"/>
      <c r="M1044" s="115"/>
      <c r="N1044" s="115"/>
    </row>
    <row r="1045" spans="1:10" ht="66" customHeight="1">
      <c r="A1045" s="222" t="str">
        <f>ORÇAMENTO!B106</f>
        <v>SINAPI</v>
      </c>
      <c r="B1045" s="130" t="str">
        <f>ORÇAMENTO!C106</f>
        <v>93146</v>
      </c>
      <c r="C1045" s="228" t="str">
        <f>ORÇAMENTO!D106</f>
        <v>PONTO DE ILUMINAÇÃO E TOMADA, RESIDENCIAL, INCLUINDO INTERRUPTOR PARALELO E TOMADA 10A/250V, CAIXA ELÉTRICA, ELETRODUTO, CABO, RASGO, QUEBRA E CHUMBAMENTO (EXCLUINDO LUMINÁRIA E LÂMPADA). AF_01/2016</v>
      </c>
      <c r="D1045" s="234" t="s">
        <v>113</v>
      </c>
      <c r="E1045" s="235" t="s">
        <v>30</v>
      </c>
      <c r="F1045" s="223" t="s">
        <v>110</v>
      </c>
      <c r="G1045" s="231" t="str">
        <f>ORÇAMENTO!E106</f>
        <v>UN</v>
      </c>
      <c r="H1045" s="29">
        <f>ORÇAMENTO!G106</f>
        <v>225.35000000000002</v>
      </c>
      <c r="I1045" s="29">
        <f>ORÇAMENTO!H106</f>
        <v>281.69</v>
      </c>
      <c r="J1045" s="223" t="s">
        <v>110</v>
      </c>
    </row>
    <row r="1046" spans="1:10" s="226" customFormat="1" ht="16.5" customHeight="1">
      <c r="A1046" s="223" t="s">
        <v>111</v>
      </c>
      <c r="B1046" s="224" t="s">
        <v>112</v>
      </c>
      <c r="C1046" s="229" t="s">
        <v>42</v>
      </c>
      <c r="D1046" s="232"/>
      <c r="E1046" s="233"/>
      <c r="F1046" s="225" t="s">
        <v>114</v>
      </c>
      <c r="G1046" s="225" t="s">
        <v>11</v>
      </c>
      <c r="J1046" s="225" t="s">
        <v>114</v>
      </c>
    </row>
    <row r="1047" spans="1:10" ht="25.5">
      <c r="A1047" s="119" t="s">
        <v>106</v>
      </c>
      <c r="B1047" s="134" t="s">
        <v>953</v>
      </c>
      <c r="C1047" s="120" t="s">
        <v>954</v>
      </c>
      <c r="D1047" s="121" t="s">
        <v>205</v>
      </c>
      <c r="E1047" s="122">
        <v>2.2</v>
      </c>
      <c r="F1047" s="123">
        <f aca="true" t="shared" si="42" ref="F1047:F1056">ROUND(J1047*$J$8,2)</f>
        <v>5.76</v>
      </c>
      <c r="G1047" s="124">
        <f aca="true" t="shared" si="43" ref="G1047:G1056">ROUND(E1047*F1047,2)</f>
        <v>12.67</v>
      </c>
      <c r="J1047" s="123">
        <v>5.79</v>
      </c>
    </row>
    <row r="1048" spans="1:10" ht="25.5">
      <c r="A1048" s="119" t="s">
        <v>106</v>
      </c>
      <c r="B1048" s="134" t="s">
        <v>955</v>
      </c>
      <c r="C1048" s="120" t="s">
        <v>956</v>
      </c>
      <c r="D1048" s="121" t="s">
        <v>211</v>
      </c>
      <c r="E1048" s="122">
        <v>1</v>
      </c>
      <c r="F1048" s="123">
        <f t="shared" si="42"/>
        <v>3.71</v>
      </c>
      <c r="G1048" s="124">
        <f t="shared" si="43"/>
        <v>3.71</v>
      </c>
      <c r="J1048" s="123">
        <v>3.73</v>
      </c>
    </row>
    <row r="1049" spans="1:10" ht="38.25">
      <c r="A1049" s="119" t="s">
        <v>106</v>
      </c>
      <c r="B1049" s="134" t="s">
        <v>792</v>
      </c>
      <c r="C1049" s="120" t="s">
        <v>793</v>
      </c>
      <c r="D1049" s="121" t="s">
        <v>205</v>
      </c>
      <c r="E1049" s="122">
        <v>2.2</v>
      </c>
      <c r="F1049" s="123">
        <f t="shared" si="42"/>
        <v>11.95</v>
      </c>
      <c r="G1049" s="124">
        <f t="shared" si="43"/>
        <v>26.29</v>
      </c>
      <c r="J1049" s="123">
        <v>12.01</v>
      </c>
    </row>
    <row r="1050" spans="1:10" ht="38.25">
      <c r="A1050" s="119" t="s">
        <v>106</v>
      </c>
      <c r="B1050" s="134" t="s">
        <v>957</v>
      </c>
      <c r="C1050" s="120" t="s">
        <v>958</v>
      </c>
      <c r="D1050" s="121" t="s">
        <v>205</v>
      </c>
      <c r="E1050" s="122">
        <v>2</v>
      </c>
      <c r="F1050" s="123">
        <f t="shared" si="42"/>
        <v>5.51</v>
      </c>
      <c r="G1050" s="124">
        <f t="shared" si="43"/>
        <v>11.02</v>
      </c>
      <c r="J1050" s="123">
        <v>5.54</v>
      </c>
    </row>
    <row r="1051" spans="1:10" ht="38.25">
      <c r="A1051" s="119" t="s">
        <v>106</v>
      </c>
      <c r="B1051" s="134" t="s">
        <v>959</v>
      </c>
      <c r="C1051" s="120" t="s">
        <v>960</v>
      </c>
      <c r="D1051" s="121" t="s">
        <v>205</v>
      </c>
      <c r="E1051" s="122">
        <v>2.2</v>
      </c>
      <c r="F1051" s="123">
        <f t="shared" si="42"/>
        <v>7.71</v>
      </c>
      <c r="G1051" s="124">
        <f t="shared" si="43"/>
        <v>16.96</v>
      </c>
      <c r="J1051" s="123">
        <v>7.75</v>
      </c>
    </row>
    <row r="1052" spans="1:10" ht="38.25">
      <c r="A1052" s="119" t="s">
        <v>106</v>
      </c>
      <c r="B1052" s="134" t="s">
        <v>543</v>
      </c>
      <c r="C1052" s="120" t="s">
        <v>544</v>
      </c>
      <c r="D1052" s="121" t="s">
        <v>205</v>
      </c>
      <c r="E1052" s="122">
        <v>12.6</v>
      </c>
      <c r="F1052" s="123">
        <f t="shared" si="42"/>
        <v>2.91</v>
      </c>
      <c r="G1052" s="124">
        <f t="shared" si="43"/>
        <v>36.67</v>
      </c>
      <c r="J1052" s="123">
        <v>2.92</v>
      </c>
    </row>
    <row r="1053" spans="1:10" ht="38.25">
      <c r="A1053" s="119" t="s">
        <v>106</v>
      </c>
      <c r="B1053" s="134" t="s">
        <v>545</v>
      </c>
      <c r="C1053" s="120" t="s">
        <v>546</v>
      </c>
      <c r="D1053" s="121" t="s">
        <v>205</v>
      </c>
      <c r="E1053" s="122">
        <v>12.6</v>
      </c>
      <c r="F1053" s="123">
        <f t="shared" si="42"/>
        <v>4.27</v>
      </c>
      <c r="G1053" s="124">
        <f t="shared" si="43"/>
        <v>53.8</v>
      </c>
      <c r="J1053" s="123">
        <v>4.29</v>
      </c>
    </row>
    <row r="1054" spans="1:10" ht="25.5">
      <c r="A1054" s="119" t="s">
        <v>106</v>
      </c>
      <c r="B1054" s="134" t="s">
        <v>547</v>
      </c>
      <c r="C1054" s="120" t="s">
        <v>548</v>
      </c>
      <c r="D1054" s="121" t="s">
        <v>211</v>
      </c>
      <c r="E1054" s="122">
        <v>0.375</v>
      </c>
      <c r="F1054" s="123">
        <f t="shared" si="42"/>
        <v>10.1</v>
      </c>
      <c r="G1054" s="124">
        <f t="shared" si="43"/>
        <v>3.79</v>
      </c>
      <c r="J1054" s="123">
        <v>10.15</v>
      </c>
    </row>
    <row r="1055" spans="1:10" ht="38.25">
      <c r="A1055" s="119" t="s">
        <v>106</v>
      </c>
      <c r="B1055" s="134" t="s">
        <v>961</v>
      </c>
      <c r="C1055" s="120" t="s">
        <v>962</v>
      </c>
      <c r="D1055" s="121" t="s">
        <v>211</v>
      </c>
      <c r="E1055" s="122">
        <v>1</v>
      </c>
      <c r="F1055" s="123">
        <f t="shared" si="42"/>
        <v>13.32</v>
      </c>
      <c r="G1055" s="124">
        <f t="shared" si="43"/>
        <v>13.32</v>
      </c>
      <c r="J1055" s="123">
        <v>13.39</v>
      </c>
    </row>
    <row r="1056" spans="1:10" ht="38.25">
      <c r="A1056" s="119" t="s">
        <v>106</v>
      </c>
      <c r="B1056" s="134" t="s">
        <v>963</v>
      </c>
      <c r="C1056" s="120" t="s">
        <v>964</v>
      </c>
      <c r="D1056" s="121" t="s">
        <v>211</v>
      </c>
      <c r="E1056" s="122">
        <v>1</v>
      </c>
      <c r="F1056" s="123">
        <f t="shared" si="42"/>
        <v>47.12</v>
      </c>
      <c r="G1056" s="124">
        <f t="shared" si="43"/>
        <v>47.12</v>
      </c>
      <c r="J1056" s="123">
        <v>47.36</v>
      </c>
    </row>
    <row r="1057" spans="1:7" ht="16.5" customHeight="1">
      <c r="A1057" s="326" t="s">
        <v>474</v>
      </c>
      <c r="B1057" s="327"/>
      <c r="C1057" s="327"/>
      <c r="D1057" s="327"/>
      <c r="E1057" s="327"/>
      <c r="F1057" s="328"/>
      <c r="G1057" s="329">
        <f>SUM(G1050:G1056)</f>
        <v>182.68</v>
      </c>
    </row>
    <row r="1058" spans="1:7" ht="16.5" customHeight="1">
      <c r="A1058" s="326" t="s">
        <v>477</v>
      </c>
      <c r="B1058" s="327"/>
      <c r="C1058" s="327"/>
      <c r="D1058" s="327"/>
      <c r="E1058" s="327"/>
      <c r="F1058" s="328"/>
      <c r="G1058" s="329">
        <f>SUM(G1047:G1049)</f>
        <v>42.67</v>
      </c>
    </row>
    <row r="1059" spans="1:7" s="226" customFormat="1" ht="16.5" customHeight="1">
      <c r="A1059" s="330" t="s">
        <v>475</v>
      </c>
      <c r="B1059" s="331"/>
      <c r="C1059" s="331"/>
      <c r="D1059" s="331"/>
      <c r="E1059" s="331"/>
      <c r="F1059" s="332"/>
      <c r="G1059" s="333">
        <f>SUM(G1057:G1058)</f>
        <v>225.35000000000002</v>
      </c>
    </row>
    <row r="1060" spans="1:7" ht="16.5" customHeight="1">
      <c r="A1060" s="326" t="s">
        <v>478</v>
      </c>
      <c r="B1060" s="327"/>
      <c r="C1060" s="327"/>
      <c r="D1060" s="327"/>
      <c r="E1060" s="327"/>
      <c r="F1060" s="328"/>
      <c r="G1060" s="329">
        <f>ROUND(G1059*$H$7,2)</f>
        <v>56.34</v>
      </c>
    </row>
    <row r="1061" spans="1:7" s="226" customFormat="1" ht="16.5" customHeight="1">
      <c r="A1061" s="330" t="s">
        <v>476</v>
      </c>
      <c r="B1061" s="331"/>
      <c r="C1061" s="331"/>
      <c r="D1061" s="331"/>
      <c r="E1061" s="331"/>
      <c r="F1061" s="332"/>
      <c r="G1061" s="333">
        <f>SUM(G1059:G1060)</f>
        <v>281.69000000000005</v>
      </c>
    </row>
    <row r="1062" spans="2:14" s="108" customFormat="1" ht="13.5">
      <c r="B1062" s="133"/>
      <c r="E1062" s="261"/>
      <c r="F1062" s="261"/>
      <c r="G1062" s="261"/>
      <c r="I1062" s="116"/>
      <c r="J1062" s="116"/>
      <c r="K1062" s="115"/>
      <c r="L1062" s="115"/>
      <c r="M1062" s="115"/>
      <c r="N1062" s="115"/>
    </row>
    <row r="1063" spans="1:10" ht="46.5" customHeight="1">
      <c r="A1063" s="222" t="str">
        <f>ORÇAMENTO!B107</f>
        <v>SINAPI</v>
      </c>
      <c r="B1063" s="130" t="str">
        <f>ORÇAMENTO!C107</f>
        <v>91844</v>
      </c>
      <c r="C1063" s="228" t="str">
        <f>ORÇAMENTO!D107</f>
        <v>ELETRODUTO FLEXÍVEL CORRUGADO, PVC, DN 25 MM (3/4"), PARA CIRCUITOS TERMINAIS, INSTALADO EM LAJE - FORNECIMENTO E INSTALAÇÃO. AF_12/2015</v>
      </c>
      <c r="D1063" s="234" t="s">
        <v>113</v>
      </c>
      <c r="E1063" s="235" t="s">
        <v>30</v>
      </c>
      <c r="F1063" s="223" t="s">
        <v>110</v>
      </c>
      <c r="G1063" s="231" t="str">
        <f>ORÇAMENTO!E107</f>
        <v>M</v>
      </c>
      <c r="H1063" s="29">
        <f>ORÇAMENTO!G107</f>
        <v>6.38</v>
      </c>
      <c r="I1063" s="29">
        <f>ORÇAMENTO!H107</f>
        <v>7.98</v>
      </c>
      <c r="J1063" s="223" t="s">
        <v>110</v>
      </c>
    </row>
    <row r="1064" spans="1:10" s="226" customFormat="1" ht="16.5" customHeight="1">
      <c r="A1064" s="223" t="s">
        <v>111</v>
      </c>
      <c r="B1064" s="224" t="s">
        <v>112</v>
      </c>
      <c r="C1064" s="229" t="s">
        <v>42</v>
      </c>
      <c r="D1064" s="232"/>
      <c r="E1064" s="233"/>
      <c r="F1064" s="225" t="s">
        <v>114</v>
      </c>
      <c r="G1064" s="225" t="s">
        <v>11</v>
      </c>
      <c r="J1064" s="225" t="s">
        <v>114</v>
      </c>
    </row>
    <row r="1065" spans="1:10" ht="25.5">
      <c r="A1065" s="119" t="s">
        <v>317</v>
      </c>
      <c r="B1065" s="134" t="s">
        <v>965</v>
      </c>
      <c r="C1065" s="120" t="s">
        <v>966</v>
      </c>
      <c r="D1065" s="121" t="s">
        <v>481</v>
      </c>
      <c r="E1065" s="122">
        <v>1.1</v>
      </c>
      <c r="F1065" s="123">
        <f>ROUND(J1065*$J$8,2)-0.01</f>
        <v>2.39</v>
      </c>
      <c r="G1065" s="124">
        <f>ROUND(E1065*F1065,2)</f>
        <v>2.63</v>
      </c>
      <c r="J1065" s="123">
        <v>2.41</v>
      </c>
    </row>
    <row r="1066" spans="1:10" ht="25.5">
      <c r="A1066" s="119" t="s">
        <v>317</v>
      </c>
      <c r="B1066" s="134" t="s">
        <v>967</v>
      </c>
      <c r="C1066" s="120" t="s">
        <v>968</v>
      </c>
      <c r="D1066" s="121" t="s">
        <v>437</v>
      </c>
      <c r="E1066" s="122">
        <v>0.0018</v>
      </c>
      <c r="F1066" s="123">
        <f>ROUND(J1066*$J$8,2)</f>
        <v>21.16</v>
      </c>
      <c r="G1066" s="124">
        <f>ROUND(E1066*F1066,2)</f>
        <v>0.04</v>
      </c>
      <c r="J1066" s="123">
        <v>21.27</v>
      </c>
    </row>
    <row r="1067" spans="1:10" ht="25.5">
      <c r="A1067" s="119" t="s">
        <v>106</v>
      </c>
      <c r="B1067" s="134" t="s">
        <v>941</v>
      </c>
      <c r="C1067" s="120" t="s">
        <v>119</v>
      </c>
      <c r="D1067" s="121" t="s">
        <v>116</v>
      </c>
      <c r="E1067" s="122">
        <v>0.087</v>
      </c>
      <c r="F1067" s="123">
        <f>ROUND(J1067*$K$8,2)</f>
        <v>18.68</v>
      </c>
      <c r="G1067" s="124">
        <f>ROUND(E1067*F1067,2)</f>
        <v>1.63</v>
      </c>
      <c r="J1067" s="123">
        <v>18.72</v>
      </c>
    </row>
    <row r="1068" spans="1:10" ht="12.75">
      <c r="A1068" s="119" t="s">
        <v>106</v>
      </c>
      <c r="B1068" s="134" t="s">
        <v>942</v>
      </c>
      <c r="C1068" s="120" t="s">
        <v>118</v>
      </c>
      <c r="D1068" s="121" t="s">
        <v>116</v>
      </c>
      <c r="E1068" s="122">
        <v>0.087</v>
      </c>
      <c r="F1068" s="123">
        <f>ROUND(J1068*$K$8,2)</f>
        <v>23.87</v>
      </c>
      <c r="G1068" s="124">
        <f>ROUND(E1068*F1068,2)</f>
        <v>2.08</v>
      </c>
      <c r="J1068" s="123">
        <v>23.92</v>
      </c>
    </row>
    <row r="1069" spans="1:7" ht="16.5" customHeight="1">
      <c r="A1069" s="326" t="s">
        <v>474</v>
      </c>
      <c r="B1069" s="327"/>
      <c r="C1069" s="327"/>
      <c r="D1069" s="327"/>
      <c r="E1069" s="327"/>
      <c r="F1069" s="328"/>
      <c r="G1069" s="329">
        <f>SUM(G1065:G1066)</f>
        <v>2.67</v>
      </c>
    </row>
    <row r="1070" spans="1:7" ht="16.5" customHeight="1">
      <c r="A1070" s="326" t="s">
        <v>477</v>
      </c>
      <c r="B1070" s="327"/>
      <c r="C1070" s="327"/>
      <c r="D1070" s="327"/>
      <c r="E1070" s="327"/>
      <c r="F1070" s="328"/>
      <c r="G1070" s="329">
        <f>SUM(G1067:G1068)</f>
        <v>3.71</v>
      </c>
    </row>
    <row r="1071" spans="1:7" s="226" customFormat="1" ht="16.5" customHeight="1">
      <c r="A1071" s="330" t="s">
        <v>475</v>
      </c>
      <c r="B1071" s="331"/>
      <c r="C1071" s="331"/>
      <c r="D1071" s="331"/>
      <c r="E1071" s="331"/>
      <c r="F1071" s="332"/>
      <c r="G1071" s="333">
        <f>SUM(G1069:G1070)</f>
        <v>6.38</v>
      </c>
    </row>
    <row r="1072" spans="1:7" ht="16.5" customHeight="1">
      <c r="A1072" s="326" t="s">
        <v>478</v>
      </c>
      <c r="B1072" s="327"/>
      <c r="C1072" s="327"/>
      <c r="D1072" s="327"/>
      <c r="E1072" s="327"/>
      <c r="F1072" s="328"/>
      <c r="G1072" s="329">
        <f>ROUND(G1071*$H$7,2)</f>
        <v>1.6</v>
      </c>
    </row>
    <row r="1073" spans="1:7" s="226" customFormat="1" ht="16.5" customHeight="1">
      <c r="A1073" s="330" t="s">
        <v>476</v>
      </c>
      <c r="B1073" s="331"/>
      <c r="C1073" s="331"/>
      <c r="D1073" s="331"/>
      <c r="E1073" s="331"/>
      <c r="F1073" s="332"/>
      <c r="G1073" s="333">
        <f>SUM(G1071:G1072)</f>
        <v>7.98</v>
      </c>
    </row>
    <row r="1074" spans="2:14" s="108" customFormat="1" ht="13.5">
      <c r="B1074" s="133"/>
      <c r="E1074" s="261"/>
      <c r="F1074" s="261"/>
      <c r="G1074" s="261"/>
      <c r="I1074" s="116"/>
      <c r="J1074" s="116"/>
      <c r="K1074" s="115"/>
      <c r="L1074" s="115"/>
      <c r="M1074" s="115"/>
      <c r="N1074" s="115"/>
    </row>
    <row r="1075" spans="1:10" ht="51" customHeight="1">
      <c r="A1075" s="222" t="str">
        <f>ORÇAMENTO!B108</f>
        <v>SINAPI</v>
      </c>
      <c r="B1075" s="130" t="str">
        <f>ORÇAMENTO!C108</f>
        <v>97891</v>
      </c>
      <c r="C1075" s="228" t="str">
        <f>ORÇAMENTO!D108</f>
        <v>CAIXA ENTERRADA ELÉTRICA RETANGULAR, EM ALVENARIA COM BLOCOS DE CONCRETO, FUNDO COM BRITA, DIMENSÕES INTERNAS: 0,4X0,4X0,4 M. AF_12/2020</v>
      </c>
      <c r="D1075" s="234" t="s">
        <v>113</v>
      </c>
      <c r="E1075" s="235" t="s">
        <v>30</v>
      </c>
      <c r="F1075" s="223" t="s">
        <v>110</v>
      </c>
      <c r="G1075" s="231" t="str">
        <f>ORÇAMENTO!E108</f>
        <v>UN</v>
      </c>
      <c r="H1075" s="29">
        <f>ORÇAMENTO!G108</f>
        <v>193.7</v>
      </c>
      <c r="I1075" s="29">
        <f>ORÇAMENTO!H108</f>
        <v>242.13</v>
      </c>
      <c r="J1075" s="223" t="s">
        <v>110</v>
      </c>
    </row>
    <row r="1076" spans="1:10" s="226" customFormat="1" ht="16.5" customHeight="1">
      <c r="A1076" s="223" t="s">
        <v>111</v>
      </c>
      <c r="B1076" s="224" t="s">
        <v>112</v>
      </c>
      <c r="C1076" s="229" t="s">
        <v>42</v>
      </c>
      <c r="D1076" s="232"/>
      <c r="E1076" s="233"/>
      <c r="F1076" s="225" t="s">
        <v>114</v>
      </c>
      <c r="G1076" s="225" t="s">
        <v>11</v>
      </c>
      <c r="J1076" s="225" t="s">
        <v>114</v>
      </c>
    </row>
    <row r="1077" spans="1:10" ht="25.5">
      <c r="A1077" s="119" t="s">
        <v>317</v>
      </c>
      <c r="B1077" s="134" t="s">
        <v>816</v>
      </c>
      <c r="C1077" s="120" t="s">
        <v>817</v>
      </c>
      <c r="D1077" s="121" t="s">
        <v>320</v>
      </c>
      <c r="E1077" s="122">
        <v>10.8352</v>
      </c>
      <c r="F1077" s="123">
        <f aca="true" t="shared" si="44" ref="F1077:F1083">ROUND(J1077*$J$8,2)</f>
        <v>2.34</v>
      </c>
      <c r="G1077" s="124">
        <f aca="true" t="shared" si="45" ref="G1077:G1083">ROUND(E1077*F1077,2)</f>
        <v>25.35</v>
      </c>
      <c r="J1077" s="123">
        <v>2.35</v>
      </c>
    </row>
    <row r="1078" spans="1:10" ht="51">
      <c r="A1078" s="119" t="s">
        <v>106</v>
      </c>
      <c r="B1078" s="134" t="s">
        <v>818</v>
      </c>
      <c r="C1078" s="120" t="s">
        <v>819</v>
      </c>
      <c r="D1078" s="121" t="s">
        <v>216</v>
      </c>
      <c r="E1078" s="122">
        <v>0.0007</v>
      </c>
      <c r="F1078" s="123">
        <f t="shared" si="44"/>
        <v>458.99</v>
      </c>
      <c r="G1078" s="124">
        <f t="shared" si="45"/>
        <v>0.32</v>
      </c>
      <c r="J1078" s="123">
        <v>461.3</v>
      </c>
    </row>
    <row r="1079" spans="1:10" ht="12.75">
      <c r="A1079" s="119" t="s">
        <v>106</v>
      </c>
      <c r="B1079" s="134" t="s">
        <v>692</v>
      </c>
      <c r="C1079" s="120" t="s">
        <v>693</v>
      </c>
      <c r="D1079" s="121" t="s">
        <v>116</v>
      </c>
      <c r="E1079" s="122">
        <v>1.6486</v>
      </c>
      <c r="F1079" s="123">
        <f>ROUND(J1079*$K$8,2)</f>
        <v>23.63</v>
      </c>
      <c r="G1079" s="124">
        <f t="shared" si="45"/>
        <v>38.96</v>
      </c>
      <c r="J1079" s="123">
        <v>23.68</v>
      </c>
    </row>
    <row r="1080" spans="1:10" ht="12.75">
      <c r="A1080" s="119" t="s">
        <v>106</v>
      </c>
      <c r="B1080" s="134" t="s">
        <v>490</v>
      </c>
      <c r="C1080" s="120" t="s">
        <v>115</v>
      </c>
      <c r="D1080" s="121" t="s">
        <v>116</v>
      </c>
      <c r="E1080" s="122">
        <v>1.6486</v>
      </c>
      <c r="F1080" s="123">
        <f>ROUND(J1080*$K$8,2)</f>
        <v>18.76</v>
      </c>
      <c r="G1080" s="124">
        <f t="shared" si="45"/>
        <v>30.93</v>
      </c>
      <c r="J1080" s="123">
        <v>18.8</v>
      </c>
    </row>
    <row r="1081" spans="1:10" ht="38.25">
      <c r="A1081" s="119" t="s">
        <v>106</v>
      </c>
      <c r="B1081" s="134" t="s">
        <v>820</v>
      </c>
      <c r="C1081" s="120" t="s">
        <v>821</v>
      </c>
      <c r="D1081" s="121" t="s">
        <v>216</v>
      </c>
      <c r="E1081" s="122">
        <v>0.0261</v>
      </c>
      <c r="F1081" s="123">
        <f t="shared" si="44"/>
        <v>574.38</v>
      </c>
      <c r="G1081" s="124">
        <f t="shared" si="45"/>
        <v>14.99</v>
      </c>
      <c r="J1081" s="123">
        <v>577.27</v>
      </c>
    </row>
    <row r="1082" spans="1:10" ht="38.25">
      <c r="A1082" s="119" t="s">
        <v>106</v>
      </c>
      <c r="B1082" s="134" t="s">
        <v>824</v>
      </c>
      <c r="C1082" s="120" t="s">
        <v>825</v>
      </c>
      <c r="D1082" s="121" t="s">
        <v>216</v>
      </c>
      <c r="E1082" s="122">
        <v>0.0252</v>
      </c>
      <c r="F1082" s="123">
        <f t="shared" si="44"/>
        <v>2797.22</v>
      </c>
      <c r="G1082" s="124">
        <f t="shared" si="45"/>
        <v>70.49</v>
      </c>
      <c r="J1082" s="123">
        <v>2811.28</v>
      </c>
    </row>
    <row r="1083" spans="1:10" ht="38.25">
      <c r="A1083" s="119" t="s">
        <v>106</v>
      </c>
      <c r="B1083" s="134" t="s">
        <v>969</v>
      </c>
      <c r="C1083" s="120" t="s">
        <v>970</v>
      </c>
      <c r="D1083" s="121" t="s">
        <v>216</v>
      </c>
      <c r="E1083" s="122">
        <v>0.049</v>
      </c>
      <c r="F1083" s="123">
        <f t="shared" si="44"/>
        <v>258.28</v>
      </c>
      <c r="G1083" s="124">
        <f t="shared" si="45"/>
        <v>12.66</v>
      </c>
      <c r="J1083" s="123">
        <v>259.58</v>
      </c>
    </row>
    <row r="1084" spans="1:7" ht="16.5" customHeight="1">
      <c r="A1084" s="326" t="s">
        <v>474</v>
      </c>
      <c r="B1084" s="327"/>
      <c r="C1084" s="327"/>
      <c r="D1084" s="327"/>
      <c r="E1084" s="327"/>
      <c r="F1084" s="328"/>
      <c r="G1084" s="329">
        <f>SUM(G1077:G1078,G1081:G1082)</f>
        <v>111.15</v>
      </c>
    </row>
    <row r="1085" spans="1:7" ht="16.5" customHeight="1">
      <c r="A1085" s="326" t="s">
        <v>477</v>
      </c>
      <c r="B1085" s="327"/>
      <c r="C1085" s="327"/>
      <c r="D1085" s="327"/>
      <c r="E1085" s="327"/>
      <c r="F1085" s="328"/>
      <c r="G1085" s="329">
        <f>SUM(G1079:G1080,G1083)</f>
        <v>82.55</v>
      </c>
    </row>
    <row r="1086" spans="1:7" s="226" customFormat="1" ht="16.5" customHeight="1">
      <c r="A1086" s="330" t="s">
        <v>475</v>
      </c>
      <c r="B1086" s="331"/>
      <c r="C1086" s="331"/>
      <c r="D1086" s="331"/>
      <c r="E1086" s="331"/>
      <c r="F1086" s="332"/>
      <c r="G1086" s="333">
        <f>SUM(G1084:G1085)</f>
        <v>193.7</v>
      </c>
    </row>
    <row r="1087" spans="1:7" ht="16.5" customHeight="1">
      <c r="A1087" s="326" t="s">
        <v>478</v>
      </c>
      <c r="B1087" s="327"/>
      <c r="C1087" s="327"/>
      <c r="D1087" s="327"/>
      <c r="E1087" s="327"/>
      <c r="F1087" s="328"/>
      <c r="G1087" s="329">
        <f>ROUND(G1086*$H$7,2)</f>
        <v>48.43</v>
      </c>
    </row>
    <row r="1088" spans="1:7" s="226" customFormat="1" ht="16.5" customHeight="1">
      <c r="A1088" s="330" t="s">
        <v>476</v>
      </c>
      <c r="B1088" s="331"/>
      <c r="C1088" s="331"/>
      <c r="D1088" s="331"/>
      <c r="E1088" s="331"/>
      <c r="F1088" s="332"/>
      <c r="G1088" s="333">
        <f>SUM(G1086:G1087)</f>
        <v>242.13</v>
      </c>
    </row>
    <row r="1089" spans="2:14" s="108" customFormat="1" ht="13.5">
      <c r="B1089" s="133"/>
      <c r="E1089" s="261"/>
      <c r="F1089" s="261"/>
      <c r="G1089" s="261"/>
      <c r="I1089" s="116"/>
      <c r="J1089" s="116"/>
      <c r="K1089" s="115"/>
      <c r="L1089" s="115"/>
      <c r="M1089" s="115"/>
      <c r="N1089" s="115"/>
    </row>
    <row r="1090" spans="1:10" ht="44.25" customHeight="1">
      <c r="A1090" s="222" t="str">
        <f>ORÇAMENTO!B110</f>
        <v>SINAPI</v>
      </c>
      <c r="B1090" s="130">
        <f>ORÇAMENTO!C110</f>
        <v>91928</v>
      </c>
      <c r="C1090" s="228" t="str">
        <f>ORÇAMENTO!D110</f>
        <v>CABO DE COBRE FLEXÍVEL ISOLADO, 4 MM², ANTI-CHAMA 450/750 V, PARA CIRCUITOS TERMINAIS - FORNECIMENTO E INSTALAÇÃO. AF_12/2015</v>
      </c>
      <c r="D1090" s="234" t="s">
        <v>113</v>
      </c>
      <c r="E1090" s="235" t="s">
        <v>30</v>
      </c>
      <c r="F1090" s="223" t="s">
        <v>110</v>
      </c>
      <c r="G1090" s="231" t="str">
        <f>ORÇAMENTO!E110</f>
        <v>M</v>
      </c>
      <c r="H1090" s="29">
        <f>ORÇAMENTO!G110</f>
        <v>7.07</v>
      </c>
      <c r="I1090" s="29">
        <f>ORÇAMENTO!H110</f>
        <v>8.84</v>
      </c>
      <c r="J1090" s="223" t="s">
        <v>110</v>
      </c>
    </row>
    <row r="1091" spans="1:10" s="226" customFormat="1" ht="16.5" customHeight="1">
      <c r="A1091" s="223" t="s">
        <v>111</v>
      </c>
      <c r="B1091" s="224" t="s">
        <v>112</v>
      </c>
      <c r="C1091" s="229" t="s">
        <v>42</v>
      </c>
      <c r="D1091" s="232"/>
      <c r="E1091" s="233"/>
      <c r="F1091" s="225" t="s">
        <v>114</v>
      </c>
      <c r="G1091" s="225" t="s">
        <v>11</v>
      </c>
      <c r="J1091" s="225" t="s">
        <v>114</v>
      </c>
    </row>
    <row r="1092" spans="1:10" ht="38.25">
      <c r="A1092" s="119" t="s">
        <v>317</v>
      </c>
      <c r="B1092" s="134" t="s">
        <v>971</v>
      </c>
      <c r="C1092" s="120" t="s">
        <v>972</v>
      </c>
      <c r="D1092" s="121" t="s">
        <v>481</v>
      </c>
      <c r="E1092" s="122">
        <v>1.19</v>
      </c>
      <c r="F1092" s="123">
        <f>ROUND(J1092*$J$8,2)</f>
        <v>4.48</v>
      </c>
      <c r="G1092" s="124">
        <f>ROUND(E1092*F1092,2)</f>
        <v>5.33</v>
      </c>
      <c r="J1092" s="123">
        <v>4.5</v>
      </c>
    </row>
    <row r="1093" spans="1:10" ht="25.5">
      <c r="A1093" s="119" t="s">
        <v>317</v>
      </c>
      <c r="B1093" s="134" t="s">
        <v>973</v>
      </c>
      <c r="C1093" s="120" t="s">
        <v>974</v>
      </c>
      <c r="D1093" s="121" t="s">
        <v>320</v>
      </c>
      <c r="E1093" s="122">
        <v>0.009</v>
      </c>
      <c r="F1093" s="123">
        <f>ROUND(J1093*$J$8,2)</f>
        <v>4.25</v>
      </c>
      <c r="G1093" s="124">
        <f>ROUND(E1093*F1093,2)</f>
        <v>0.04</v>
      </c>
      <c r="J1093" s="123">
        <v>4.27</v>
      </c>
    </row>
    <row r="1094" spans="1:10" ht="25.5">
      <c r="A1094" s="119" t="s">
        <v>106</v>
      </c>
      <c r="B1094" s="134" t="s">
        <v>941</v>
      </c>
      <c r="C1094" s="120" t="s">
        <v>119</v>
      </c>
      <c r="D1094" s="121" t="s">
        <v>116</v>
      </c>
      <c r="E1094" s="122">
        <v>0.04</v>
      </c>
      <c r="F1094" s="123">
        <f>ROUND(J1094*$K$8,2)</f>
        <v>18.68</v>
      </c>
      <c r="G1094" s="124">
        <f>ROUND(E1094*F1094,2)</f>
        <v>0.75</v>
      </c>
      <c r="J1094" s="123">
        <v>18.72</v>
      </c>
    </row>
    <row r="1095" spans="1:10" ht="12.75">
      <c r="A1095" s="119" t="s">
        <v>106</v>
      </c>
      <c r="B1095" s="134" t="s">
        <v>942</v>
      </c>
      <c r="C1095" s="120" t="s">
        <v>118</v>
      </c>
      <c r="D1095" s="121" t="s">
        <v>116</v>
      </c>
      <c r="E1095" s="122">
        <v>0.04</v>
      </c>
      <c r="F1095" s="123">
        <f>ROUND(J1095*$K$8,2)</f>
        <v>23.87</v>
      </c>
      <c r="G1095" s="124">
        <f>ROUND(E1095*F1095,2)</f>
        <v>0.95</v>
      </c>
      <c r="J1095" s="123">
        <v>23.92</v>
      </c>
    </row>
    <row r="1096" spans="1:7" ht="16.5" customHeight="1">
      <c r="A1096" s="326" t="s">
        <v>474</v>
      </c>
      <c r="B1096" s="327"/>
      <c r="C1096" s="327"/>
      <c r="D1096" s="327"/>
      <c r="E1096" s="327"/>
      <c r="F1096" s="328"/>
      <c r="G1096" s="329">
        <f>SUM(G1092:G1093)</f>
        <v>5.37</v>
      </c>
    </row>
    <row r="1097" spans="1:7" ht="16.5" customHeight="1">
      <c r="A1097" s="326" t="s">
        <v>477</v>
      </c>
      <c r="B1097" s="327"/>
      <c r="C1097" s="327"/>
      <c r="D1097" s="327"/>
      <c r="E1097" s="327"/>
      <c r="F1097" s="328"/>
      <c r="G1097" s="329">
        <f>SUM(G1094:G1095)</f>
        <v>1.7</v>
      </c>
    </row>
    <row r="1098" spans="1:7" s="226" customFormat="1" ht="16.5" customHeight="1">
      <c r="A1098" s="330" t="s">
        <v>475</v>
      </c>
      <c r="B1098" s="331"/>
      <c r="C1098" s="331"/>
      <c r="D1098" s="331"/>
      <c r="E1098" s="331"/>
      <c r="F1098" s="332"/>
      <c r="G1098" s="333">
        <f>SUM(G1096:G1097)</f>
        <v>7.07</v>
      </c>
    </row>
    <row r="1099" spans="1:7" ht="16.5" customHeight="1">
      <c r="A1099" s="326" t="s">
        <v>478</v>
      </c>
      <c r="B1099" s="327"/>
      <c r="C1099" s="327"/>
      <c r="D1099" s="327"/>
      <c r="E1099" s="327"/>
      <c r="F1099" s="328"/>
      <c r="G1099" s="329">
        <f>ROUND(G1098*$H$7,2)</f>
        <v>1.77</v>
      </c>
    </row>
    <row r="1100" spans="1:7" s="226" customFormat="1" ht="16.5" customHeight="1">
      <c r="A1100" s="330" t="s">
        <v>476</v>
      </c>
      <c r="B1100" s="331"/>
      <c r="C1100" s="331"/>
      <c r="D1100" s="331"/>
      <c r="E1100" s="331"/>
      <c r="F1100" s="332"/>
      <c r="G1100" s="333">
        <f>SUM(G1098:G1099)</f>
        <v>8.84</v>
      </c>
    </row>
    <row r="1101" spans="2:14" s="108" customFormat="1" ht="13.5">
      <c r="B1101" s="133"/>
      <c r="E1101" s="261"/>
      <c r="F1101" s="261"/>
      <c r="G1101" s="261"/>
      <c r="I1101" s="116"/>
      <c r="J1101" s="116"/>
      <c r="K1101" s="115"/>
      <c r="L1101" s="115"/>
      <c r="M1101" s="115"/>
      <c r="N1101" s="115"/>
    </row>
    <row r="1102" spans="1:10" ht="43.5" customHeight="1">
      <c r="A1102" s="222" t="str">
        <f>ORÇAMENTO!B111</f>
        <v>SINAPI</v>
      </c>
      <c r="B1102" s="130">
        <f>ORÇAMENTO!C111</f>
        <v>91932</v>
      </c>
      <c r="C1102" s="228" t="str">
        <f>ORÇAMENTO!D111</f>
        <v>CABO DE COBRE FLEXÍVEL ISOLADO, 10 MM², ANTI-CHAMA 450/750 V, PARA CIRCUITOS TERMINAIS - FORNECIMENTO E INSTALAÇÃO. AF_12/2015</v>
      </c>
      <c r="D1102" s="234" t="s">
        <v>113</v>
      </c>
      <c r="E1102" s="235" t="s">
        <v>30</v>
      </c>
      <c r="F1102" s="223" t="s">
        <v>110</v>
      </c>
      <c r="G1102" s="231" t="str">
        <f>ORÇAMENTO!E111</f>
        <v>M</v>
      </c>
      <c r="H1102" s="29">
        <f>ORÇAMENTO!G111</f>
        <v>16.06</v>
      </c>
      <c r="I1102" s="29">
        <f>ORÇAMENTO!H111</f>
        <v>20.08</v>
      </c>
      <c r="J1102" s="223" t="s">
        <v>110</v>
      </c>
    </row>
    <row r="1103" spans="1:10" s="226" customFormat="1" ht="16.5" customHeight="1">
      <c r="A1103" s="223" t="s">
        <v>111</v>
      </c>
      <c r="B1103" s="224" t="s">
        <v>112</v>
      </c>
      <c r="C1103" s="229" t="s">
        <v>42</v>
      </c>
      <c r="D1103" s="232"/>
      <c r="E1103" s="233"/>
      <c r="F1103" s="225" t="s">
        <v>114</v>
      </c>
      <c r="G1103" s="225" t="s">
        <v>11</v>
      </c>
      <c r="J1103" s="225" t="s">
        <v>114</v>
      </c>
    </row>
    <row r="1104" spans="1:10" ht="38.25">
      <c r="A1104" s="119" t="s">
        <v>317</v>
      </c>
      <c r="B1104" s="134" t="s">
        <v>975</v>
      </c>
      <c r="C1104" s="120" t="s">
        <v>976</v>
      </c>
      <c r="D1104" s="121" t="s">
        <v>481</v>
      </c>
      <c r="E1104" s="122">
        <v>1.19</v>
      </c>
      <c r="F1104" s="123">
        <f>ROUND(J1104*$J$8,2)</f>
        <v>10.71</v>
      </c>
      <c r="G1104" s="124">
        <f>ROUND(E1104*F1104,2)</f>
        <v>12.74</v>
      </c>
      <c r="J1104" s="123">
        <v>10.76</v>
      </c>
    </row>
    <row r="1105" spans="1:10" ht="25.5">
      <c r="A1105" s="119" t="s">
        <v>317</v>
      </c>
      <c r="B1105" s="134" t="s">
        <v>973</v>
      </c>
      <c r="C1105" s="120" t="s">
        <v>974</v>
      </c>
      <c r="D1105" s="121" t="s">
        <v>320</v>
      </c>
      <c r="E1105" s="122">
        <v>0.009</v>
      </c>
      <c r="F1105" s="123">
        <f>ROUND(J1105*$J$8,2)</f>
        <v>4.25</v>
      </c>
      <c r="G1105" s="124">
        <f>ROUND(E1105*F1105,2)</f>
        <v>0.04</v>
      </c>
      <c r="J1105" s="123">
        <v>4.27</v>
      </c>
    </row>
    <row r="1106" spans="1:10" ht="25.5">
      <c r="A1106" s="119" t="s">
        <v>106</v>
      </c>
      <c r="B1106" s="134" t="s">
        <v>941</v>
      </c>
      <c r="C1106" s="120" t="s">
        <v>119</v>
      </c>
      <c r="D1106" s="121" t="s">
        <v>116</v>
      </c>
      <c r="E1106" s="122">
        <v>0.077</v>
      </c>
      <c r="F1106" s="123">
        <f>ROUND(J1106*$K$8,2)</f>
        <v>18.68</v>
      </c>
      <c r="G1106" s="124">
        <f>ROUND(E1106*F1106,2)</f>
        <v>1.44</v>
      </c>
      <c r="J1106" s="123">
        <v>18.72</v>
      </c>
    </row>
    <row r="1107" spans="1:10" ht="12.75">
      <c r="A1107" s="119" t="s">
        <v>106</v>
      </c>
      <c r="B1107" s="134" t="s">
        <v>942</v>
      </c>
      <c r="C1107" s="120" t="s">
        <v>118</v>
      </c>
      <c r="D1107" s="121" t="s">
        <v>116</v>
      </c>
      <c r="E1107" s="122">
        <v>0.077</v>
      </c>
      <c r="F1107" s="123">
        <f>ROUND(J1107*$K$8,2)</f>
        <v>23.87</v>
      </c>
      <c r="G1107" s="124">
        <f>ROUND(E1107*F1107,2)</f>
        <v>1.84</v>
      </c>
      <c r="J1107" s="123">
        <v>23.92</v>
      </c>
    </row>
    <row r="1108" spans="1:7" ht="16.5" customHeight="1">
      <c r="A1108" s="326" t="s">
        <v>474</v>
      </c>
      <c r="B1108" s="327"/>
      <c r="C1108" s="327"/>
      <c r="D1108" s="327"/>
      <c r="E1108" s="327"/>
      <c r="F1108" s="328"/>
      <c r="G1108" s="329">
        <f>SUM(G1104:G1105)</f>
        <v>12.78</v>
      </c>
    </row>
    <row r="1109" spans="1:7" ht="16.5" customHeight="1">
      <c r="A1109" s="326" t="s">
        <v>477</v>
      </c>
      <c r="B1109" s="327"/>
      <c r="C1109" s="327"/>
      <c r="D1109" s="327"/>
      <c r="E1109" s="327"/>
      <c r="F1109" s="328"/>
      <c r="G1109" s="329">
        <f>SUM(G1106:G1107)</f>
        <v>3.2800000000000002</v>
      </c>
    </row>
    <row r="1110" spans="1:7" s="226" customFormat="1" ht="16.5" customHeight="1">
      <c r="A1110" s="330" t="s">
        <v>475</v>
      </c>
      <c r="B1110" s="331"/>
      <c r="C1110" s="331"/>
      <c r="D1110" s="331"/>
      <c r="E1110" s="331"/>
      <c r="F1110" s="332"/>
      <c r="G1110" s="333">
        <f>SUM(G1108:G1109)</f>
        <v>16.06</v>
      </c>
    </row>
    <row r="1111" spans="1:7" ht="16.5" customHeight="1">
      <c r="A1111" s="326" t="s">
        <v>478</v>
      </c>
      <c r="B1111" s="327"/>
      <c r="C1111" s="327"/>
      <c r="D1111" s="327"/>
      <c r="E1111" s="327"/>
      <c r="F1111" s="328"/>
      <c r="G1111" s="329">
        <f>ROUND(G1110*$H$7,2)</f>
        <v>4.02</v>
      </c>
    </row>
    <row r="1112" spans="1:7" s="226" customFormat="1" ht="16.5" customHeight="1">
      <c r="A1112" s="330" t="s">
        <v>476</v>
      </c>
      <c r="B1112" s="331"/>
      <c r="C1112" s="331"/>
      <c r="D1112" s="331"/>
      <c r="E1112" s="331"/>
      <c r="F1112" s="332"/>
      <c r="G1112" s="333">
        <f>SUM(G1110:G1111)</f>
        <v>20.08</v>
      </c>
    </row>
    <row r="1113" spans="2:14" s="108" customFormat="1" ht="13.5">
      <c r="B1113" s="133"/>
      <c r="E1113" s="261"/>
      <c r="F1113" s="261"/>
      <c r="G1113" s="261"/>
      <c r="I1113" s="116"/>
      <c r="J1113" s="116"/>
      <c r="K1113" s="115"/>
      <c r="L1113" s="115"/>
      <c r="M1113" s="115"/>
      <c r="N1113" s="115"/>
    </row>
    <row r="1114" spans="1:10" ht="41.25" customHeight="1">
      <c r="A1114" s="222" t="str">
        <f>ORÇAMENTO!B113</f>
        <v>SINAPI</v>
      </c>
      <c r="B1114" s="130" t="str">
        <f>ORÇAMENTO!C113</f>
        <v>97592</v>
      </c>
      <c r="C1114" s="228" t="str">
        <f>ORÇAMENTO!D113</f>
        <v>LUMINÁRIA TIPO PLAFON, DE SOBREPOR, COM 1 LÂMPADA LED DE 12/13 W, SEM REATOR - FORNECIMENTO E INSTALAÇÃO. AF_02/2020</v>
      </c>
      <c r="D1114" s="234" t="s">
        <v>113</v>
      </c>
      <c r="E1114" s="235" t="s">
        <v>30</v>
      </c>
      <c r="F1114" s="223" t="s">
        <v>110</v>
      </c>
      <c r="G1114" s="231" t="str">
        <f>ORÇAMENTO!E113</f>
        <v>UN</v>
      </c>
      <c r="H1114" s="29">
        <f>ORÇAMENTO!G113</f>
        <v>37.91</v>
      </c>
      <c r="I1114" s="29">
        <f>ORÇAMENTO!H113</f>
        <v>47.39</v>
      </c>
      <c r="J1114" s="223" t="s">
        <v>110</v>
      </c>
    </row>
    <row r="1115" spans="1:10" s="226" customFormat="1" ht="16.5" customHeight="1">
      <c r="A1115" s="223" t="s">
        <v>111</v>
      </c>
      <c r="B1115" s="224" t="s">
        <v>112</v>
      </c>
      <c r="C1115" s="229" t="s">
        <v>42</v>
      </c>
      <c r="D1115" s="232"/>
      <c r="E1115" s="233"/>
      <c r="F1115" s="225" t="s">
        <v>114</v>
      </c>
      <c r="G1115" s="225" t="s">
        <v>11</v>
      </c>
      <c r="J1115" s="225" t="s">
        <v>114</v>
      </c>
    </row>
    <row r="1116" spans="1:10" ht="25.5">
      <c r="A1116" s="119" t="s">
        <v>317</v>
      </c>
      <c r="B1116" s="134" t="s">
        <v>977</v>
      </c>
      <c r="C1116" s="120" t="s">
        <v>978</v>
      </c>
      <c r="D1116" s="121" t="s">
        <v>320</v>
      </c>
      <c r="E1116" s="122">
        <v>1</v>
      </c>
      <c r="F1116" s="123">
        <f>ROUND(J1116*$J$8,2)</f>
        <v>20.96</v>
      </c>
      <c r="G1116" s="124">
        <f>ROUND(E1116*F1116,2)</f>
        <v>20.96</v>
      </c>
      <c r="J1116" s="123">
        <v>21.07</v>
      </c>
    </row>
    <row r="1117" spans="1:10" ht="25.5">
      <c r="A1117" s="119" t="s">
        <v>106</v>
      </c>
      <c r="B1117" s="134" t="s">
        <v>941</v>
      </c>
      <c r="C1117" s="120" t="s">
        <v>119</v>
      </c>
      <c r="D1117" s="121" t="s">
        <v>116</v>
      </c>
      <c r="E1117" s="122">
        <v>0.2231</v>
      </c>
      <c r="F1117" s="123">
        <f>ROUND(J1117*$K$8,2)</f>
        <v>18.68</v>
      </c>
      <c r="G1117" s="124">
        <f>ROUND(E1117*F1117,2)</f>
        <v>4.17</v>
      </c>
      <c r="J1117" s="123">
        <v>18.72</v>
      </c>
    </row>
    <row r="1118" spans="1:10" ht="12.75">
      <c r="A1118" s="119" t="s">
        <v>106</v>
      </c>
      <c r="B1118" s="134" t="s">
        <v>942</v>
      </c>
      <c r="C1118" s="120" t="s">
        <v>118</v>
      </c>
      <c r="D1118" s="121" t="s">
        <v>116</v>
      </c>
      <c r="E1118" s="122">
        <v>0.5355</v>
      </c>
      <c r="F1118" s="123">
        <f>ROUND(J1118*$K$8,2)</f>
        <v>23.87</v>
      </c>
      <c r="G1118" s="124">
        <f>ROUND(E1118*F1118,2)</f>
        <v>12.78</v>
      </c>
      <c r="J1118" s="123">
        <v>23.92</v>
      </c>
    </row>
    <row r="1119" spans="1:7" ht="16.5" customHeight="1">
      <c r="A1119" s="326" t="s">
        <v>474</v>
      </c>
      <c r="B1119" s="327"/>
      <c r="C1119" s="327"/>
      <c r="D1119" s="327"/>
      <c r="E1119" s="327"/>
      <c r="F1119" s="328"/>
      <c r="G1119" s="329">
        <f>SUM(G1116)</f>
        <v>20.96</v>
      </c>
    </row>
    <row r="1120" spans="1:7" ht="16.5" customHeight="1">
      <c r="A1120" s="326" t="s">
        <v>477</v>
      </c>
      <c r="B1120" s="327"/>
      <c r="C1120" s="327"/>
      <c r="D1120" s="327"/>
      <c r="E1120" s="327"/>
      <c r="F1120" s="328"/>
      <c r="G1120" s="329">
        <f>SUM(G1117:G1118)</f>
        <v>16.95</v>
      </c>
    </row>
    <row r="1121" spans="1:7" s="226" customFormat="1" ht="16.5" customHeight="1">
      <c r="A1121" s="330" t="s">
        <v>475</v>
      </c>
      <c r="B1121" s="331"/>
      <c r="C1121" s="331"/>
      <c r="D1121" s="331"/>
      <c r="E1121" s="331"/>
      <c r="F1121" s="332"/>
      <c r="G1121" s="333">
        <f>SUM(G1119:G1120)</f>
        <v>37.91</v>
      </c>
    </row>
    <row r="1122" spans="1:7" ht="16.5" customHeight="1">
      <c r="A1122" s="326" t="s">
        <v>478</v>
      </c>
      <c r="B1122" s="327"/>
      <c r="C1122" s="327"/>
      <c r="D1122" s="327"/>
      <c r="E1122" s="327"/>
      <c r="F1122" s="328"/>
      <c r="G1122" s="329">
        <f>ROUND(G1121*$H$7,2)</f>
        <v>9.48</v>
      </c>
    </row>
    <row r="1123" spans="1:7" s="226" customFormat="1" ht="16.5" customHeight="1">
      <c r="A1123" s="330" t="s">
        <v>476</v>
      </c>
      <c r="B1123" s="331"/>
      <c r="C1123" s="331"/>
      <c r="D1123" s="331"/>
      <c r="E1123" s="331"/>
      <c r="F1123" s="332"/>
      <c r="G1123" s="333">
        <f>SUM(G1121:G1122)</f>
        <v>47.39</v>
      </c>
    </row>
    <row r="1124" spans="2:14" s="108" customFormat="1" ht="13.5">
      <c r="B1124" s="133"/>
      <c r="E1124" s="261"/>
      <c r="F1124" s="261"/>
      <c r="G1124" s="261"/>
      <c r="I1124" s="116"/>
      <c r="J1124" s="116"/>
      <c r="K1124" s="115"/>
      <c r="L1124" s="115"/>
      <c r="M1124" s="115"/>
      <c r="N1124" s="115"/>
    </row>
    <row r="1125" spans="1:10" ht="34.5" customHeight="1">
      <c r="A1125" s="222" t="str">
        <f>ORÇAMENTO!B114</f>
        <v>CPU</v>
      </c>
      <c r="B1125" s="130" t="str">
        <f>ORÇAMENTO!C114</f>
        <v>052</v>
      </c>
      <c r="C1125" s="228" t="str">
        <f>ORÇAMENTO!D114</f>
        <v>LUMINARIA LED REFLETOR RETANGULAR BIVOLT, LUZ BRANCA, 10 W - FORNECIMENTO E INSTALAÇÃO</v>
      </c>
      <c r="D1125" s="234" t="s">
        <v>113</v>
      </c>
      <c r="E1125" s="235" t="s">
        <v>30</v>
      </c>
      <c r="F1125" s="223" t="s">
        <v>110</v>
      </c>
      <c r="G1125" s="231" t="str">
        <f>ORÇAMENTO!E114</f>
        <v>UN    </v>
      </c>
      <c r="H1125" s="29">
        <f>ORÇAMENTO!G114</f>
        <v>31.259999999999998</v>
      </c>
      <c r="I1125" s="29">
        <f>ORÇAMENTO!H114</f>
        <v>39.08</v>
      </c>
      <c r="J1125" s="223" t="s">
        <v>110</v>
      </c>
    </row>
    <row r="1126" spans="1:10" s="226" customFormat="1" ht="16.5" customHeight="1">
      <c r="A1126" s="223" t="s">
        <v>111</v>
      </c>
      <c r="B1126" s="224" t="s">
        <v>112</v>
      </c>
      <c r="C1126" s="229" t="s">
        <v>42</v>
      </c>
      <c r="D1126" s="232"/>
      <c r="E1126" s="233"/>
      <c r="F1126" s="225" t="s">
        <v>114</v>
      </c>
      <c r="G1126" s="225" t="s">
        <v>11</v>
      </c>
      <c r="J1126" s="225" t="s">
        <v>114</v>
      </c>
    </row>
    <row r="1127" spans="1:10" ht="25.5">
      <c r="A1127" s="119" t="s">
        <v>317</v>
      </c>
      <c r="B1127" s="134" t="s">
        <v>979</v>
      </c>
      <c r="C1127" s="120" t="s">
        <v>980</v>
      </c>
      <c r="D1127" s="121" t="s">
        <v>320</v>
      </c>
      <c r="E1127" s="122">
        <v>1</v>
      </c>
      <c r="F1127" s="123">
        <f>ROUND(J1127*$J$8,2)</f>
        <v>22.75</v>
      </c>
      <c r="G1127" s="124">
        <f>ROUND(E1127*F1127,2)</f>
        <v>22.75</v>
      </c>
      <c r="J1127" s="123">
        <v>22.86</v>
      </c>
    </row>
    <row r="1128" spans="1:10" ht="25.5">
      <c r="A1128" s="119" t="s">
        <v>106</v>
      </c>
      <c r="B1128" s="134" t="s">
        <v>941</v>
      </c>
      <c r="C1128" s="120" t="s">
        <v>119</v>
      </c>
      <c r="D1128" s="121" t="s">
        <v>116</v>
      </c>
      <c r="E1128" s="122">
        <v>0.2</v>
      </c>
      <c r="F1128" s="123">
        <f>ROUND(J1128*$K$8,2)</f>
        <v>18.68</v>
      </c>
      <c r="G1128" s="124">
        <f>ROUND(E1128*F1128,2)</f>
        <v>3.74</v>
      </c>
      <c r="J1128" s="123">
        <v>18.72</v>
      </c>
    </row>
    <row r="1129" spans="1:10" ht="12.75">
      <c r="A1129" s="119" t="s">
        <v>106</v>
      </c>
      <c r="B1129" s="134" t="s">
        <v>942</v>
      </c>
      <c r="C1129" s="120" t="s">
        <v>118</v>
      </c>
      <c r="D1129" s="121" t="s">
        <v>116</v>
      </c>
      <c r="E1129" s="122">
        <v>0.2</v>
      </c>
      <c r="F1129" s="123">
        <f>ROUND(J1129*$K$8,2)</f>
        <v>23.87</v>
      </c>
      <c r="G1129" s="124">
        <f>ROUND(E1129*F1129,2)</f>
        <v>4.77</v>
      </c>
      <c r="J1129" s="123">
        <v>23.92</v>
      </c>
    </row>
    <row r="1130" spans="1:7" ht="16.5" customHeight="1">
      <c r="A1130" s="326" t="s">
        <v>474</v>
      </c>
      <c r="B1130" s="327"/>
      <c r="C1130" s="327"/>
      <c r="D1130" s="327"/>
      <c r="E1130" s="327"/>
      <c r="F1130" s="328"/>
      <c r="G1130" s="329">
        <f>SUM(G1127)</f>
        <v>22.75</v>
      </c>
    </row>
    <row r="1131" spans="1:7" ht="16.5" customHeight="1">
      <c r="A1131" s="326" t="s">
        <v>477</v>
      </c>
      <c r="B1131" s="327"/>
      <c r="C1131" s="327"/>
      <c r="D1131" s="327"/>
      <c r="E1131" s="327"/>
      <c r="F1131" s="328"/>
      <c r="G1131" s="329">
        <f>SUM(G1128:G1129)</f>
        <v>8.51</v>
      </c>
    </row>
    <row r="1132" spans="1:7" s="226" customFormat="1" ht="16.5" customHeight="1">
      <c r="A1132" s="330" t="s">
        <v>475</v>
      </c>
      <c r="B1132" s="331"/>
      <c r="C1132" s="331"/>
      <c r="D1132" s="331"/>
      <c r="E1132" s="331"/>
      <c r="F1132" s="332"/>
      <c r="G1132" s="333">
        <f>SUM(G1130:G1131)</f>
        <v>31.259999999999998</v>
      </c>
    </row>
    <row r="1133" spans="1:7" ht="16.5" customHeight="1">
      <c r="A1133" s="326" t="s">
        <v>478</v>
      </c>
      <c r="B1133" s="327"/>
      <c r="C1133" s="327"/>
      <c r="D1133" s="327"/>
      <c r="E1133" s="327"/>
      <c r="F1133" s="328"/>
      <c r="G1133" s="329">
        <f>ROUND(G1132*$H$7,2)</f>
        <v>7.82</v>
      </c>
    </row>
    <row r="1134" spans="1:7" s="226" customFormat="1" ht="16.5" customHeight="1">
      <c r="A1134" s="330" t="s">
        <v>476</v>
      </c>
      <c r="B1134" s="331"/>
      <c r="C1134" s="331"/>
      <c r="D1134" s="331"/>
      <c r="E1134" s="331"/>
      <c r="F1134" s="332"/>
      <c r="G1134" s="333">
        <f>SUM(G1132:G1133)</f>
        <v>39.08</v>
      </c>
    </row>
    <row r="1135" spans="2:14" s="108" customFormat="1" ht="13.5">
      <c r="B1135" s="133"/>
      <c r="E1135" s="261"/>
      <c r="F1135" s="261"/>
      <c r="G1135" s="261"/>
      <c r="I1135" s="116"/>
      <c r="J1135" s="116"/>
      <c r="K1135" s="115"/>
      <c r="L1135" s="115"/>
      <c r="M1135" s="115"/>
      <c r="N1135" s="115"/>
    </row>
    <row r="1136" spans="1:10" ht="34.5" customHeight="1">
      <c r="A1136" s="222" t="str">
        <f>ORÇAMENTO!B115</f>
        <v>CPU</v>
      </c>
      <c r="B1136" s="130" t="str">
        <f>ORÇAMENTO!C115</f>
        <v>053</v>
      </c>
      <c r="C1136" s="228" t="str">
        <f>ORÇAMENTO!D115</f>
        <v>LUMINARIA LED REFLETOR RETANGULAR BIVOLT, LUZ BRANCA, 30 W - FORNECIMENTO E INSTALAÇÃO</v>
      </c>
      <c r="D1136" s="234" t="s">
        <v>113</v>
      </c>
      <c r="E1136" s="235" t="s">
        <v>30</v>
      </c>
      <c r="F1136" s="223" t="s">
        <v>110</v>
      </c>
      <c r="G1136" s="231" t="str">
        <f>ORÇAMENTO!E115</f>
        <v>UN    </v>
      </c>
      <c r="H1136" s="29">
        <f>ORÇAMENTO!G115</f>
        <v>56.19</v>
      </c>
      <c r="I1136" s="29">
        <f>ORÇAMENTO!H115</f>
        <v>70.24</v>
      </c>
      <c r="J1136" s="223" t="s">
        <v>110</v>
      </c>
    </row>
    <row r="1137" spans="1:10" s="226" customFormat="1" ht="16.5" customHeight="1">
      <c r="A1137" s="223" t="s">
        <v>111</v>
      </c>
      <c r="B1137" s="224" t="s">
        <v>112</v>
      </c>
      <c r="C1137" s="229" t="s">
        <v>42</v>
      </c>
      <c r="D1137" s="232"/>
      <c r="E1137" s="233"/>
      <c r="F1137" s="225" t="s">
        <v>114</v>
      </c>
      <c r="G1137" s="225" t="s">
        <v>11</v>
      </c>
      <c r="J1137" s="225" t="s">
        <v>114</v>
      </c>
    </row>
    <row r="1138" spans="1:10" ht="25.5">
      <c r="A1138" s="119" t="s">
        <v>317</v>
      </c>
      <c r="B1138" s="134" t="s">
        <v>981</v>
      </c>
      <c r="C1138" s="120" t="s">
        <v>982</v>
      </c>
      <c r="D1138" s="121" t="s">
        <v>320</v>
      </c>
      <c r="E1138" s="122">
        <v>1</v>
      </c>
      <c r="F1138" s="123">
        <f>ROUND(J1138*$J$8,2)</f>
        <v>47.68</v>
      </c>
      <c r="G1138" s="124">
        <f>ROUND(E1138*F1138,2)</f>
        <v>47.68</v>
      </c>
      <c r="J1138" s="123">
        <v>47.92</v>
      </c>
    </row>
    <row r="1139" spans="1:10" ht="25.5">
      <c r="A1139" s="119" t="s">
        <v>106</v>
      </c>
      <c r="B1139" s="134" t="s">
        <v>941</v>
      </c>
      <c r="C1139" s="120" t="s">
        <v>119</v>
      </c>
      <c r="D1139" s="121" t="s">
        <v>116</v>
      </c>
      <c r="E1139" s="122">
        <v>0.2</v>
      </c>
      <c r="F1139" s="123">
        <f>ROUND(J1139*$K$8,2)</f>
        <v>18.68</v>
      </c>
      <c r="G1139" s="124">
        <f>ROUND(E1139*F1139,2)</f>
        <v>3.74</v>
      </c>
      <c r="J1139" s="123">
        <v>18.72</v>
      </c>
    </row>
    <row r="1140" spans="1:10" ht="12.75">
      <c r="A1140" s="119" t="s">
        <v>106</v>
      </c>
      <c r="B1140" s="134" t="s">
        <v>942</v>
      </c>
      <c r="C1140" s="120" t="s">
        <v>118</v>
      </c>
      <c r="D1140" s="121" t="s">
        <v>116</v>
      </c>
      <c r="E1140" s="122">
        <v>0.2</v>
      </c>
      <c r="F1140" s="123">
        <f>ROUND(J1140*$K$8,2)</f>
        <v>23.87</v>
      </c>
      <c r="G1140" s="124">
        <f>ROUND(E1140*F1140,2)</f>
        <v>4.77</v>
      </c>
      <c r="J1140" s="123">
        <v>23.92</v>
      </c>
    </row>
    <row r="1141" spans="1:7" ht="16.5" customHeight="1">
      <c r="A1141" s="326" t="s">
        <v>474</v>
      </c>
      <c r="B1141" s="327"/>
      <c r="C1141" s="327"/>
      <c r="D1141" s="327"/>
      <c r="E1141" s="327"/>
      <c r="F1141" s="328"/>
      <c r="G1141" s="329">
        <f>SUM(G1138)</f>
        <v>47.68</v>
      </c>
    </row>
    <row r="1142" spans="1:7" ht="16.5" customHeight="1">
      <c r="A1142" s="326" t="s">
        <v>477</v>
      </c>
      <c r="B1142" s="327"/>
      <c r="C1142" s="327"/>
      <c r="D1142" s="327"/>
      <c r="E1142" s="327"/>
      <c r="F1142" s="328"/>
      <c r="G1142" s="329">
        <f>SUM(G1139:G1140)</f>
        <v>8.51</v>
      </c>
    </row>
    <row r="1143" spans="1:7" s="226" customFormat="1" ht="16.5" customHeight="1">
      <c r="A1143" s="330" t="s">
        <v>475</v>
      </c>
      <c r="B1143" s="331"/>
      <c r="C1143" s="331"/>
      <c r="D1143" s="331"/>
      <c r="E1143" s="331"/>
      <c r="F1143" s="332"/>
      <c r="G1143" s="333">
        <f>SUM(G1141:G1142)</f>
        <v>56.19</v>
      </c>
    </row>
    <row r="1144" spans="1:7" ht="16.5" customHeight="1">
      <c r="A1144" s="326" t="s">
        <v>478</v>
      </c>
      <c r="B1144" s="327"/>
      <c r="C1144" s="327"/>
      <c r="D1144" s="327"/>
      <c r="E1144" s="327"/>
      <c r="F1144" s="328"/>
      <c r="G1144" s="329">
        <f>ROUND(G1143*$H$7,2)</f>
        <v>14.05</v>
      </c>
    </row>
    <row r="1145" spans="1:7" s="226" customFormat="1" ht="16.5" customHeight="1">
      <c r="A1145" s="330" t="s">
        <v>476</v>
      </c>
      <c r="B1145" s="331"/>
      <c r="C1145" s="331"/>
      <c r="D1145" s="331"/>
      <c r="E1145" s="331"/>
      <c r="F1145" s="332"/>
      <c r="G1145" s="333">
        <f>SUM(G1143:G1144)</f>
        <v>70.24</v>
      </c>
    </row>
    <row r="1146" spans="2:14" s="108" customFormat="1" ht="13.5">
      <c r="B1146" s="133"/>
      <c r="E1146" s="261"/>
      <c r="F1146" s="261"/>
      <c r="G1146" s="261"/>
      <c r="I1146" s="116"/>
      <c r="J1146" s="116"/>
      <c r="K1146" s="115"/>
      <c r="L1146" s="115"/>
      <c r="M1146" s="115"/>
      <c r="N1146" s="115"/>
    </row>
    <row r="1147" spans="1:10" ht="42.75" customHeight="1">
      <c r="A1147" s="222" t="str">
        <f>ORÇAMENTO!B116</f>
        <v>SINAPI</v>
      </c>
      <c r="B1147" s="130" t="str">
        <f>ORÇAMENTO!C116</f>
        <v>100619</v>
      </c>
      <c r="C1147" s="228" t="str">
        <f>ORÇAMENTO!D116</f>
        <v>POSTE DECORATIVO PARA JARDIM EM AÇO TUBULAR, H = *2,5* M, SEM LUMINÁRIA - FORNECIMENTO E INSTALAÇÃO. AF_11/2019</v>
      </c>
      <c r="D1147" s="234" t="s">
        <v>113</v>
      </c>
      <c r="E1147" s="235" t="s">
        <v>30</v>
      </c>
      <c r="F1147" s="223" t="s">
        <v>110</v>
      </c>
      <c r="G1147" s="231" t="str">
        <f>ORÇAMENTO!E116</f>
        <v>UN</v>
      </c>
      <c r="H1147" s="29">
        <f>ORÇAMENTO!G116</f>
        <v>582.6800000000001</v>
      </c>
      <c r="I1147" s="29">
        <f>ORÇAMENTO!H116</f>
        <v>728.35</v>
      </c>
      <c r="J1147" s="223" t="s">
        <v>110</v>
      </c>
    </row>
    <row r="1148" spans="1:10" s="226" customFormat="1" ht="16.5" customHeight="1">
      <c r="A1148" s="223" t="s">
        <v>111</v>
      </c>
      <c r="B1148" s="224" t="s">
        <v>112</v>
      </c>
      <c r="C1148" s="229" t="s">
        <v>42</v>
      </c>
      <c r="D1148" s="232"/>
      <c r="E1148" s="233"/>
      <c r="F1148" s="225" t="s">
        <v>114</v>
      </c>
      <c r="G1148" s="225" t="s">
        <v>11</v>
      </c>
      <c r="J1148" s="225" t="s">
        <v>114</v>
      </c>
    </row>
    <row r="1149" spans="1:10" ht="12.75">
      <c r="A1149" s="119" t="s">
        <v>317</v>
      </c>
      <c r="B1149" s="134" t="s">
        <v>983</v>
      </c>
      <c r="C1149" s="120" t="s">
        <v>984</v>
      </c>
      <c r="D1149" s="121" t="s">
        <v>481</v>
      </c>
      <c r="E1149" s="122">
        <v>2</v>
      </c>
      <c r="F1149" s="123">
        <f>ROUND(J1149*$J$8,2)</f>
        <v>28.02</v>
      </c>
      <c r="G1149" s="124">
        <f>ROUND(E1149*F1149,2)</f>
        <v>56.04</v>
      </c>
      <c r="J1149" s="123">
        <v>28.16</v>
      </c>
    </row>
    <row r="1150" spans="1:10" ht="25.5">
      <c r="A1150" s="119" t="s">
        <v>317</v>
      </c>
      <c r="B1150" s="134" t="s">
        <v>985</v>
      </c>
      <c r="C1150" s="120" t="s">
        <v>986</v>
      </c>
      <c r="D1150" s="121" t="s">
        <v>320</v>
      </c>
      <c r="E1150" s="122">
        <v>4</v>
      </c>
      <c r="F1150" s="123">
        <f>ROUND(J1150*$J$8,2)</f>
        <v>20.2</v>
      </c>
      <c r="G1150" s="124">
        <f>ROUND(E1150*F1150,2)</f>
        <v>80.8</v>
      </c>
      <c r="J1150" s="123">
        <v>20.3</v>
      </c>
    </row>
    <row r="1151" spans="1:10" ht="25.5">
      <c r="A1151" s="119" t="s">
        <v>317</v>
      </c>
      <c r="B1151" s="134" t="s">
        <v>987</v>
      </c>
      <c r="C1151" s="120" t="s">
        <v>988</v>
      </c>
      <c r="D1151" s="121" t="s">
        <v>320</v>
      </c>
      <c r="E1151" s="122">
        <v>1</v>
      </c>
      <c r="F1151" s="123">
        <f>ROUND(J1151*$J$8,2)</f>
        <v>344.04</v>
      </c>
      <c r="G1151" s="124">
        <f>ROUND(E1151*F1151,2)</f>
        <v>344.04</v>
      </c>
      <c r="J1151" s="123">
        <v>345.77</v>
      </c>
    </row>
    <row r="1152" spans="1:10" ht="25.5">
      <c r="A1152" s="119" t="s">
        <v>106</v>
      </c>
      <c r="B1152" s="134" t="s">
        <v>941</v>
      </c>
      <c r="C1152" s="120" t="s">
        <v>119</v>
      </c>
      <c r="D1152" s="121" t="s">
        <v>116</v>
      </c>
      <c r="E1152" s="122">
        <v>1.058</v>
      </c>
      <c r="F1152" s="123">
        <f>ROUND(J1152*$K$8,2)</f>
        <v>18.68</v>
      </c>
      <c r="G1152" s="124">
        <f>ROUND(E1152*F1152,2)</f>
        <v>19.76</v>
      </c>
      <c r="J1152" s="123">
        <v>18.72</v>
      </c>
    </row>
    <row r="1153" spans="1:10" ht="12.75">
      <c r="A1153" s="119" t="s">
        <v>106</v>
      </c>
      <c r="B1153" s="134" t="s">
        <v>942</v>
      </c>
      <c r="C1153" s="120" t="s">
        <v>118</v>
      </c>
      <c r="D1153" s="121" t="s">
        <v>116</v>
      </c>
      <c r="E1153" s="122">
        <v>3.437</v>
      </c>
      <c r="F1153" s="123">
        <f>ROUND(J1153*$K$8,2)</f>
        <v>23.87</v>
      </c>
      <c r="G1153" s="124">
        <f>ROUND(E1153*F1153,2)</f>
        <v>82.04</v>
      </c>
      <c r="J1153" s="123">
        <v>23.92</v>
      </c>
    </row>
    <row r="1154" spans="1:7" ht="16.5" customHeight="1">
      <c r="A1154" s="326" t="s">
        <v>474</v>
      </c>
      <c r="B1154" s="327"/>
      <c r="C1154" s="327"/>
      <c r="D1154" s="327"/>
      <c r="E1154" s="327"/>
      <c r="F1154" s="328"/>
      <c r="G1154" s="329">
        <f>SUM(G1149:G1151)</f>
        <v>480.88</v>
      </c>
    </row>
    <row r="1155" spans="1:7" ht="16.5" customHeight="1">
      <c r="A1155" s="326" t="s">
        <v>477</v>
      </c>
      <c r="B1155" s="327"/>
      <c r="C1155" s="327"/>
      <c r="D1155" s="327"/>
      <c r="E1155" s="327"/>
      <c r="F1155" s="328"/>
      <c r="G1155" s="329">
        <f>SUM(G1152:G1153)</f>
        <v>101.80000000000001</v>
      </c>
    </row>
    <row r="1156" spans="1:7" s="226" customFormat="1" ht="16.5" customHeight="1">
      <c r="A1156" s="330" t="s">
        <v>475</v>
      </c>
      <c r="B1156" s="331"/>
      <c r="C1156" s="331"/>
      <c r="D1156" s="331"/>
      <c r="E1156" s="331"/>
      <c r="F1156" s="332"/>
      <c r="G1156" s="333">
        <f>SUM(G1154:G1155)</f>
        <v>582.6800000000001</v>
      </c>
    </row>
    <row r="1157" spans="1:7" ht="16.5" customHeight="1">
      <c r="A1157" s="326" t="s">
        <v>478</v>
      </c>
      <c r="B1157" s="327"/>
      <c r="C1157" s="327"/>
      <c r="D1157" s="327"/>
      <c r="E1157" s="327"/>
      <c r="F1157" s="328"/>
      <c r="G1157" s="329">
        <f>ROUND(G1156*$H$7,2)</f>
        <v>145.67</v>
      </c>
    </row>
    <row r="1158" spans="1:7" s="226" customFormat="1" ht="16.5" customHeight="1">
      <c r="A1158" s="330" t="s">
        <v>476</v>
      </c>
      <c r="B1158" s="331"/>
      <c r="C1158" s="331"/>
      <c r="D1158" s="331"/>
      <c r="E1158" s="331"/>
      <c r="F1158" s="332"/>
      <c r="G1158" s="333">
        <f>SUM(G1156:G1157)</f>
        <v>728.35</v>
      </c>
    </row>
    <row r="1159" spans="2:14" s="108" customFormat="1" ht="13.5">
      <c r="B1159" s="133"/>
      <c r="E1159" s="261"/>
      <c r="F1159" s="261"/>
      <c r="G1159" s="261"/>
      <c r="I1159" s="116"/>
      <c r="J1159" s="116"/>
      <c r="K1159" s="115"/>
      <c r="L1159" s="115"/>
      <c r="M1159" s="115"/>
      <c r="N1159" s="115"/>
    </row>
    <row r="1160" spans="1:10" ht="34.5" customHeight="1">
      <c r="A1160" s="222" t="str">
        <f>ORÇAMENTO!B117</f>
        <v>SINAPI</v>
      </c>
      <c r="B1160" s="130" t="str">
        <f>ORÇAMENTO!C117</f>
        <v>101656</v>
      </c>
      <c r="C1160" s="228" t="str">
        <f>ORÇAMENTO!D117</f>
        <v>LUMINÁRIA DE LED PARA ILUMINAÇÃO PÚBLICA, DE 68 W ATÉ 97 W - FORNECIMENTO E INSTALAÇÃO. AF_08/2020</v>
      </c>
      <c r="D1160" s="234" t="s">
        <v>113</v>
      </c>
      <c r="E1160" s="235" t="s">
        <v>30</v>
      </c>
      <c r="F1160" s="223" t="s">
        <v>110</v>
      </c>
      <c r="G1160" s="231" t="str">
        <f>ORÇAMENTO!E117</f>
        <v>UN</v>
      </c>
      <c r="H1160" s="29">
        <f>ORÇAMENTO!G117</f>
        <v>544.1</v>
      </c>
      <c r="I1160" s="29">
        <f>ORÇAMENTO!H117</f>
        <v>680.13</v>
      </c>
      <c r="J1160" s="223" t="s">
        <v>110</v>
      </c>
    </row>
    <row r="1161" spans="1:10" s="226" customFormat="1" ht="16.5" customHeight="1">
      <c r="A1161" s="223" t="s">
        <v>111</v>
      </c>
      <c r="B1161" s="224" t="s">
        <v>112</v>
      </c>
      <c r="C1161" s="229" t="s">
        <v>42</v>
      </c>
      <c r="D1161" s="232"/>
      <c r="E1161" s="233"/>
      <c r="F1161" s="225" t="s">
        <v>114</v>
      </c>
      <c r="G1161" s="225" t="s">
        <v>11</v>
      </c>
      <c r="J1161" s="225" t="s">
        <v>114</v>
      </c>
    </row>
    <row r="1162" spans="1:10" ht="63.75">
      <c r="A1162" s="119" t="s">
        <v>106</v>
      </c>
      <c r="B1162" s="134" t="s">
        <v>989</v>
      </c>
      <c r="C1162" s="120" t="s">
        <v>990</v>
      </c>
      <c r="D1162" s="121" t="s">
        <v>503</v>
      </c>
      <c r="E1162" s="122">
        <v>0.2388</v>
      </c>
      <c r="F1162" s="123">
        <f>ROUND(J1162*$J$8,2)</f>
        <v>224.59</v>
      </c>
      <c r="G1162" s="124">
        <f>ROUND(E1162*F1162,2)</f>
        <v>53.63</v>
      </c>
      <c r="J1162" s="123">
        <v>225.72</v>
      </c>
    </row>
    <row r="1163" spans="1:10" ht="25.5">
      <c r="A1163" s="119" t="s">
        <v>317</v>
      </c>
      <c r="B1163" s="134" t="s">
        <v>973</v>
      </c>
      <c r="C1163" s="120" t="s">
        <v>974</v>
      </c>
      <c r="D1163" s="121" t="s">
        <v>320</v>
      </c>
      <c r="E1163" s="122">
        <v>0.014</v>
      </c>
      <c r="F1163" s="123">
        <f>ROUND(J1163*$J$8,2)</f>
        <v>4.25</v>
      </c>
      <c r="G1163" s="124">
        <f>ROUND(E1163*F1163,2)</f>
        <v>0.06</v>
      </c>
      <c r="J1163" s="123">
        <v>4.27</v>
      </c>
    </row>
    <row r="1164" spans="1:10" ht="25.5">
      <c r="A1164" s="119" t="s">
        <v>317</v>
      </c>
      <c r="B1164" s="134" t="s">
        <v>991</v>
      </c>
      <c r="C1164" s="120" t="s">
        <v>992</v>
      </c>
      <c r="D1164" s="121" t="s">
        <v>320</v>
      </c>
      <c r="E1164" s="122">
        <v>1</v>
      </c>
      <c r="F1164" s="123">
        <f>ROUND(J1164*$J$8,2)</f>
        <v>480.28</v>
      </c>
      <c r="G1164" s="124">
        <f>ROUND(E1164*F1164,2)</f>
        <v>480.28</v>
      </c>
      <c r="J1164" s="123">
        <v>482.69</v>
      </c>
    </row>
    <row r="1165" spans="1:10" ht="25.5">
      <c r="A1165" s="119" t="s">
        <v>106</v>
      </c>
      <c r="B1165" s="134" t="s">
        <v>941</v>
      </c>
      <c r="C1165" s="120" t="s">
        <v>119</v>
      </c>
      <c r="D1165" s="121" t="s">
        <v>116</v>
      </c>
      <c r="E1165" s="122">
        <v>0.2381</v>
      </c>
      <c r="F1165" s="123">
        <f>ROUND(J1165*$K$8,2)</f>
        <v>18.68</v>
      </c>
      <c r="G1165" s="124">
        <f>ROUND(E1165*F1165,2)</f>
        <v>4.45</v>
      </c>
      <c r="J1165" s="123">
        <v>18.72</v>
      </c>
    </row>
    <row r="1166" spans="1:10" ht="12.75">
      <c r="A1166" s="119" t="s">
        <v>106</v>
      </c>
      <c r="B1166" s="134" t="s">
        <v>942</v>
      </c>
      <c r="C1166" s="120" t="s">
        <v>118</v>
      </c>
      <c r="D1166" s="121" t="s">
        <v>116</v>
      </c>
      <c r="E1166" s="122">
        <v>0.2381</v>
      </c>
      <c r="F1166" s="123">
        <f>ROUND(J1166*$K$8,2)</f>
        <v>23.87</v>
      </c>
      <c r="G1166" s="124">
        <f>ROUND(E1166*F1166,2)</f>
        <v>5.68</v>
      </c>
      <c r="J1166" s="123">
        <v>23.92</v>
      </c>
    </row>
    <row r="1167" spans="1:7" ht="16.5" customHeight="1">
      <c r="A1167" s="326" t="s">
        <v>474</v>
      </c>
      <c r="B1167" s="327"/>
      <c r="C1167" s="327"/>
      <c r="D1167" s="327"/>
      <c r="E1167" s="327"/>
      <c r="F1167" s="328"/>
      <c r="G1167" s="329">
        <f>SUM(G1162:G1164)</f>
        <v>533.97</v>
      </c>
    </row>
    <row r="1168" spans="1:7" ht="16.5" customHeight="1">
      <c r="A1168" s="326" t="s">
        <v>477</v>
      </c>
      <c r="B1168" s="327"/>
      <c r="C1168" s="327"/>
      <c r="D1168" s="327"/>
      <c r="E1168" s="327"/>
      <c r="F1168" s="328"/>
      <c r="G1168" s="329">
        <f>SUM(G1165:G1166)</f>
        <v>10.129999999999999</v>
      </c>
    </row>
    <row r="1169" spans="1:7" s="226" customFormat="1" ht="16.5" customHeight="1">
      <c r="A1169" s="330" t="s">
        <v>475</v>
      </c>
      <c r="B1169" s="331"/>
      <c r="C1169" s="331"/>
      <c r="D1169" s="331"/>
      <c r="E1169" s="331"/>
      <c r="F1169" s="332"/>
      <c r="G1169" s="333">
        <f>SUM(G1167:G1168)</f>
        <v>544.1</v>
      </c>
    </row>
    <row r="1170" spans="1:7" ht="16.5" customHeight="1">
      <c r="A1170" s="326" t="s">
        <v>478</v>
      </c>
      <c r="B1170" s="327"/>
      <c r="C1170" s="327"/>
      <c r="D1170" s="327"/>
      <c r="E1170" s="327"/>
      <c r="F1170" s="328"/>
      <c r="G1170" s="329">
        <f>ROUND(G1169*$H$7,2)</f>
        <v>136.03</v>
      </c>
    </row>
    <row r="1171" spans="1:7" s="226" customFormat="1" ht="16.5" customHeight="1">
      <c r="A1171" s="330" t="s">
        <v>476</v>
      </c>
      <c r="B1171" s="331"/>
      <c r="C1171" s="331"/>
      <c r="D1171" s="331"/>
      <c r="E1171" s="331"/>
      <c r="F1171" s="332"/>
      <c r="G1171" s="333">
        <f>SUM(G1169:G1170)</f>
        <v>680.13</v>
      </c>
    </row>
    <row r="1172" spans="2:14" s="108" customFormat="1" ht="13.5">
      <c r="B1172" s="133"/>
      <c r="E1172" s="261"/>
      <c r="F1172" s="261"/>
      <c r="G1172" s="261"/>
      <c r="I1172" s="116"/>
      <c r="J1172" s="116"/>
      <c r="K1172" s="115"/>
      <c r="L1172" s="115"/>
      <c r="M1172" s="115"/>
      <c r="N1172" s="115"/>
    </row>
    <row r="1173" spans="1:10" ht="34.5" customHeight="1">
      <c r="A1173" s="222" t="str">
        <f>ORÇAMENTO!B119</f>
        <v>SINAPI</v>
      </c>
      <c r="B1173" s="130" t="str">
        <f>ORÇAMENTO!C119</f>
        <v>98504</v>
      </c>
      <c r="C1173" s="228" t="str">
        <f>ORÇAMENTO!D119</f>
        <v>PLANTIO DE GRAMA EM PLACAS. AF_05/2018</v>
      </c>
      <c r="D1173" s="234" t="s">
        <v>113</v>
      </c>
      <c r="E1173" s="235" t="s">
        <v>30</v>
      </c>
      <c r="F1173" s="223" t="s">
        <v>110</v>
      </c>
      <c r="G1173" s="231" t="str">
        <f>ORÇAMENTO!E119</f>
        <v>M2</v>
      </c>
      <c r="H1173" s="29">
        <f>ORÇAMENTO!G119</f>
        <v>10.780000000000001</v>
      </c>
      <c r="I1173" s="29">
        <f>ORÇAMENTO!H119</f>
        <v>13.48</v>
      </c>
      <c r="J1173" s="223" t="s">
        <v>110</v>
      </c>
    </row>
    <row r="1174" spans="1:10" s="226" customFormat="1" ht="16.5" customHeight="1">
      <c r="A1174" s="223" t="s">
        <v>111</v>
      </c>
      <c r="B1174" s="224" t="s">
        <v>112</v>
      </c>
      <c r="C1174" s="229" t="s">
        <v>42</v>
      </c>
      <c r="D1174" s="232"/>
      <c r="E1174" s="233"/>
      <c r="F1174" s="225" t="s">
        <v>114</v>
      </c>
      <c r="G1174" s="225" t="s">
        <v>11</v>
      </c>
      <c r="J1174" s="225" t="s">
        <v>114</v>
      </c>
    </row>
    <row r="1175" spans="1:10" ht="12.75">
      <c r="A1175" s="119" t="s">
        <v>317</v>
      </c>
      <c r="B1175" s="134" t="s">
        <v>993</v>
      </c>
      <c r="C1175" s="120" t="s">
        <v>994</v>
      </c>
      <c r="D1175" s="121" t="s">
        <v>197</v>
      </c>
      <c r="E1175" s="122">
        <v>1</v>
      </c>
      <c r="F1175" s="123">
        <f>ROUND(J1175*$J$8,2)</f>
        <v>6.96</v>
      </c>
      <c r="G1175" s="124">
        <f>ROUND(E1175*F1175,2)</f>
        <v>6.96</v>
      </c>
      <c r="J1175" s="123">
        <v>6.99</v>
      </c>
    </row>
    <row r="1176" spans="1:10" ht="12.75">
      <c r="A1176" s="119" t="s">
        <v>106</v>
      </c>
      <c r="B1176" s="134" t="s">
        <v>490</v>
      </c>
      <c r="C1176" s="120" t="s">
        <v>115</v>
      </c>
      <c r="D1176" s="121" t="s">
        <v>116</v>
      </c>
      <c r="E1176" s="122">
        <v>0.1564</v>
      </c>
      <c r="F1176" s="123">
        <f>ROUND(J1176*$K$8,2)</f>
        <v>18.76</v>
      </c>
      <c r="G1176" s="124">
        <f>ROUND(E1176*F1176,2)</f>
        <v>2.93</v>
      </c>
      <c r="J1176" s="123">
        <v>18.8</v>
      </c>
    </row>
    <row r="1177" spans="1:10" ht="12.75">
      <c r="A1177" s="119" t="s">
        <v>106</v>
      </c>
      <c r="B1177" s="134" t="s">
        <v>995</v>
      </c>
      <c r="C1177" s="120" t="s">
        <v>996</v>
      </c>
      <c r="D1177" s="121" t="s">
        <v>116</v>
      </c>
      <c r="E1177" s="122">
        <v>0.0391</v>
      </c>
      <c r="F1177" s="123">
        <f>ROUND(J1177*$K$8,2)</f>
        <v>22.83</v>
      </c>
      <c r="G1177" s="124">
        <f>ROUND(E1177*F1177,2)</f>
        <v>0.89</v>
      </c>
      <c r="J1177" s="123">
        <v>22.88</v>
      </c>
    </row>
    <row r="1178" spans="1:7" ht="16.5" customHeight="1">
      <c r="A1178" s="326" t="s">
        <v>474</v>
      </c>
      <c r="B1178" s="327"/>
      <c r="C1178" s="327"/>
      <c r="D1178" s="327"/>
      <c r="E1178" s="327"/>
      <c r="F1178" s="328"/>
      <c r="G1178" s="329">
        <f>SUM(G1175)</f>
        <v>6.96</v>
      </c>
    </row>
    <row r="1179" spans="1:7" ht="16.5" customHeight="1">
      <c r="A1179" s="326" t="s">
        <v>477</v>
      </c>
      <c r="B1179" s="327"/>
      <c r="C1179" s="327"/>
      <c r="D1179" s="327"/>
      <c r="E1179" s="327"/>
      <c r="F1179" s="328"/>
      <c r="G1179" s="329">
        <f>SUM(G1176:G1177)</f>
        <v>3.8200000000000003</v>
      </c>
    </row>
    <row r="1180" spans="1:7" s="226" customFormat="1" ht="16.5" customHeight="1">
      <c r="A1180" s="330" t="s">
        <v>475</v>
      </c>
      <c r="B1180" s="331"/>
      <c r="C1180" s="331"/>
      <c r="D1180" s="331"/>
      <c r="E1180" s="331"/>
      <c r="F1180" s="332"/>
      <c r="G1180" s="333">
        <f>SUM(G1178:G1179)</f>
        <v>10.780000000000001</v>
      </c>
    </row>
    <row r="1181" spans="1:7" ht="16.5" customHeight="1">
      <c r="A1181" s="326" t="s">
        <v>478</v>
      </c>
      <c r="B1181" s="327"/>
      <c r="C1181" s="327"/>
      <c r="D1181" s="327"/>
      <c r="E1181" s="327"/>
      <c r="F1181" s="328"/>
      <c r="G1181" s="329">
        <f>ROUND(G1180*$H$7,2)</f>
        <v>2.7</v>
      </c>
    </row>
    <row r="1182" spans="1:7" s="226" customFormat="1" ht="16.5" customHeight="1">
      <c r="A1182" s="330" t="s">
        <v>476</v>
      </c>
      <c r="B1182" s="331"/>
      <c r="C1182" s="331"/>
      <c r="D1182" s="331"/>
      <c r="E1182" s="331"/>
      <c r="F1182" s="332"/>
      <c r="G1182" s="333">
        <f>SUM(G1180:G1181)</f>
        <v>13.48</v>
      </c>
    </row>
    <row r="1183" spans="2:14" s="108" customFormat="1" ht="13.5">
      <c r="B1183" s="133"/>
      <c r="E1183" s="261"/>
      <c r="F1183" s="261"/>
      <c r="G1183" s="261"/>
      <c r="I1183" s="116"/>
      <c r="J1183" s="116"/>
      <c r="K1183" s="115"/>
      <c r="L1183" s="115"/>
      <c r="M1183" s="115"/>
      <c r="N1183" s="115"/>
    </row>
    <row r="1184" spans="1:10" ht="34.5" customHeight="1">
      <c r="A1184" s="222" t="str">
        <f>ORÇAMENTO!B120</f>
        <v>SINAPI</v>
      </c>
      <c r="B1184" s="130" t="str">
        <f>ORÇAMENTO!C120</f>
        <v>98516</v>
      </c>
      <c r="C1184" s="228" t="str">
        <f>ORÇAMENTO!D120</f>
        <v>PLANTIO DE PALMEIRA COM ALTURA DE MUDA MENOR OU IGUAL A 2,00 M. AF_05/2018</v>
      </c>
      <c r="D1184" s="234" t="s">
        <v>113</v>
      </c>
      <c r="E1184" s="235" t="s">
        <v>30</v>
      </c>
      <c r="F1184" s="223" t="s">
        <v>110</v>
      </c>
      <c r="G1184" s="231" t="str">
        <f>ORÇAMENTO!E120</f>
        <v>UN</v>
      </c>
      <c r="H1184" s="29">
        <f>ORÇAMENTO!G120</f>
        <v>304.29999999999995</v>
      </c>
      <c r="I1184" s="29">
        <f>ORÇAMENTO!H120</f>
        <v>380.38</v>
      </c>
      <c r="J1184" s="223" t="s">
        <v>110</v>
      </c>
    </row>
    <row r="1185" spans="1:10" s="226" customFormat="1" ht="16.5" customHeight="1">
      <c r="A1185" s="223" t="s">
        <v>111</v>
      </c>
      <c r="B1185" s="224" t="s">
        <v>112</v>
      </c>
      <c r="C1185" s="229" t="s">
        <v>42</v>
      </c>
      <c r="D1185" s="232"/>
      <c r="E1185" s="233"/>
      <c r="F1185" s="225" t="s">
        <v>114</v>
      </c>
      <c r="G1185" s="225" t="s">
        <v>11</v>
      </c>
      <c r="J1185" s="225" t="s">
        <v>114</v>
      </c>
    </row>
    <row r="1186" spans="1:10" ht="12.75">
      <c r="A1186" s="119" t="s">
        <v>317</v>
      </c>
      <c r="B1186" s="134" t="s">
        <v>431</v>
      </c>
      <c r="C1186" s="120" t="s">
        <v>432</v>
      </c>
      <c r="D1186" s="121" t="s">
        <v>320</v>
      </c>
      <c r="E1186" s="122">
        <v>1</v>
      </c>
      <c r="F1186" s="123">
        <f>ROUND(J1186*$J$8,2)</f>
        <v>85.77</v>
      </c>
      <c r="G1186" s="124">
        <f>ROUND(E1186*F1186,2)</f>
        <v>85.77</v>
      </c>
      <c r="J1186" s="123">
        <v>86.2</v>
      </c>
    </row>
    <row r="1187" spans="1:10" ht="12.75">
      <c r="A1187" s="119" t="s">
        <v>106</v>
      </c>
      <c r="B1187" s="134" t="s">
        <v>490</v>
      </c>
      <c r="C1187" s="120" t="s">
        <v>115</v>
      </c>
      <c r="D1187" s="121" t="s">
        <v>116</v>
      </c>
      <c r="E1187" s="122">
        <v>4.362</v>
      </c>
      <c r="F1187" s="123">
        <f>ROUND(J1187*$K$8,2)</f>
        <v>18.76</v>
      </c>
      <c r="G1187" s="124">
        <f>ROUND(E1187*F1187,2)</f>
        <v>81.83</v>
      </c>
      <c r="J1187" s="123">
        <v>18.8</v>
      </c>
    </row>
    <row r="1188" spans="1:10" ht="12.75">
      <c r="A1188" s="119" t="s">
        <v>106</v>
      </c>
      <c r="B1188" s="134" t="s">
        <v>995</v>
      </c>
      <c r="C1188" s="120" t="s">
        <v>996</v>
      </c>
      <c r="D1188" s="121" t="s">
        <v>116</v>
      </c>
      <c r="E1188" s="122">
        <v>1.0905</v>
      </c>
      <c r="F1188" s="123">
        <f>ROUND(J1188*$K$8,2)</f>
        <v>22.83</v>
      </c>
      <c r="G1188" s="124">
        <f>ROUND(E1188*F1188,2)</f>
        <v>24.9</v>
      </c>
      <c r="J1188" s="123">
        <v>22.88</v>
      </c>
    </row>
    <row r="1189" spans="1:10" ht="63.75">
      <c r="A1189" s="119" t="s">
        <v>106</v>
      </c>
      <c r="B1189" s="134" t="s">
        <v>997</v>
      </c>
      <c r="C1189" s="120" t="s">
        <v>998</v>
      </c>
      <c r="D1189" s="121" t="s">
        <v>503</v>
      </c>
      <c r="E1189" s="122">
        <v>0.2999</v>
      </c>
      <c r="F1189" s="123">
        <f>ROUND(J1189*$J$8,2)</f>
        <v>198.25</v>
      </c>
      <c r="G1189" s="124">
        <f>ROUND(E1189*F1189,2)</f>
        <v>59.46</v>
      </c>
      <c r="J1189" s="123">
        <v>199.25</v>
      </c>
    </row>
    <row r="1190" spans="1:10" ht="63.75">
      <c r="A1190" s="119" t="s">
        <v>106</v>
      </c>
      <c r="B1190" s="134" t="s">
        <v>999</v>
      </c>
      <c r="C1190" s="120" t="s">
        <v>1000</v>
      </c>
      <c r="D1190" s="121" t="s">
        <v>506</v>
      </c>
      <c r="E1190" s="122">
        <v>1.2252</v>
      </c>
      <c r="F1190" s="123">
        <f>ROUND(J1190*$J$8,2)</f>
        <v>42.72</v>
      </c>
      <c r="G1190" s="124">
        <f>ROUND(E1190*F1190,2)</f>
        <v>52.34</v>
      </c>
      <c r="J1190" s="123">
        <v>42.93</v>
      </c>
    </row>
    <row r="1191" spans="1:7" ht="16.5" customHeight="1">
      <c r="A1191" s="326" t="s">
        <v>474</v>
      </c>
      <c r="B1191" s="327"/>
      <c r="C1191" s="327"/>
      <c r="D1191" s="327"/>
      <c r="E1191" s="327"/>
      <c r="F1191" s="328"/>
      <c r="G1191" s="329">
        <f>SUM(G1186,G1189:G1190)</f>
        <v>197.57</v>
      </c>
    </row>
    <row r="1192" spans="1:7" ht="16.5" customHeight="1">
      <c r="A1192" s="326" t="s">
        <v>477</v>
      </c>
      <c r="B1192" s="327"/>
      <c r="C1192" s="327"/>
      <c r="D1192" s="327"/>
      <c r="E1192" s="327"/>
      <c r="F1192" s="328"/>
      <c r="G1192" s="329">
        <f>SUM(G1187:G1188)</f>
        <v>106.72999999999999</v>
      </c>
    </row>
    <row r="1193" spans="1:7" s="226" customFormat="1" ht="16.5" customHeight="1">
      <c r="A1193" s="330" t="s">
        <v>475</v>
      </c>
      <c r="B1193" s="331"/>
      <c r="C1193" s="331"/>
      <c r="D1193" s="331"/>
      <c r="E1193" s="331"/>
      <c r="F1193" s="332"/>
      <c r="G1193" s="333">
        <f>SUM(G1191:G1192)</f>
        <v>304.29999999999995</v>
      </c>
    </row>
    <row r="1194" spans="1:7" ht="16.5" customHeight="1">
      <c r="A1194" s="326" t="s">
        <v>478</v>
      </c>
      <c r="B1194" s="327"/>
      <c r="C1194" s="327"/>
      <c r="D1194" s="327"/>
      <c r="E1194" s="327"/>
      <c r="F1194" s="328"/>
      <c r="G1194" s="329">
        <f>ROUND(G1193*$H$7,2)</f>
        <v>76.08</v>
      </c>
    </row>
    <row r="1195" spans="1:7" s="226" customFormat="1" ht="16.5" customHeight="1">
      <c r="A1195" s="330" t="s">
        <v>476</v>
      </c>
      <c r="B1195" s="331"/>
      <c r="C1195" s="331"/>
      <c r="D1195" s="331"/>
      <c r="E1195" s="331"/>
      <c r="F1195" s="332"/>
      <c r="G1195" s="333">
        <f>SUM(G1193:G1194)</f>
        <v>380.37999999999994</v>
      </c>
    </row>
    <row r="1196" spans="2:14" s="108" customFormat="1" ht="13.5">
      <c r="B1196" s="133"/>
      <c r="E1196" s="261"/>
      <c r="F1196" s="261"/>
      <c r="G1196" s="261"/>
      <c r="I1196" s="116"/>
      <c r="J1196" s="116"/>
      <c r="K1196" s="115"/>
      <c r="L1196" s="115"/>
      <c r="M1196" s="115"/>
      <c r="N1196" s="115"/>
    </row>
    <row r="1197" spans="1:10" ht="34.5" customHeight="1">
      <c r="A1197" s="222" t="str">
        <f>ORÇAMENTO!B121</f>
        <v>SINAPI-I</v>
      </c>
      <c r="B1197" s="130" t="str">
        <f>ORÇAMENTO!C121</f>
        <v>38641</v>
      </c>
      <c r="C1197" s="228" t="str">
        <f>ORÇAMENTO!D121</f>
        <v>MUDA DE PALMEIRA, ARECA, H= *1,50* CM</v>
      </c>
      <c r="D1197" s="234" t="s">
        <v>113</v>
      </c>
      <c r="E1197" s="235" t="s">
        <v>30</v>
      </c>
      <c r="F1197" s="223" t="s">
        <v>110</v>
      </c>
      <c r="G1197" s="231" t="str">
        <f>ORÇAMENTO!E121</f>
        <v>UN    </v>
      </c>
      <c r="H1197" s="29">
        <f>ORÇAMENTO!G121</f>
        <v>85.77</v>
      </c>
      <c r="I1197" s="29">
        <f>ORÇAMENTO!H121</f>
        <v>107.21</v>
      </c>
      <c r="J1197" s="223" t="s">
        <v>110</v>
      </c>
    </row>
    <row r="1198" spans="1:10" s="226" customFormat="1" ht="16.5" customHeight="1">
      <c r="A1198" s="223" t="s">
        <v>111</v>
      </c>
      <c r="B1198" s="224" t="s">
        <v>112</v>
      </c>
      <c r="C1198" s="229" t="s">
        <v>42</v>
      </c>
      <c r="D1198" s="232"/>
      <c r="E1198" s="233"/>
      <c r="F1198" s="225" t="s">
        <v>114</v>
      </c>
      <c r="G1198" s="225" t="s">
        <v>11</v>
      </c>
      <c r="J1198" s="225" t="s">
        <v>114</v>
      </c>
    </row>
    <row r="1199" spans="1:10" ht="12.75">
      <c r="A1199" s="119" t="s">
        <v>317</v>
      </c>
      <c r="B1199" s="134" t="s">
        <v>431</v>
      </c>
      <c r="C1199" s="120" t="s">
        <v>432</v>
      </c>
      <c r="D1199" s="121" t="s">
        <v>320</v>
      </c>
      <c r="E1199" s="122">
        <v>1</v>
      </c>
      <c r="F1199" s="123">
        <f>ROUND(J1199*$J$8,2)</f>
        <v>85.77</v>
      </c>
      <c r="G1199" s="124">
        <f>ROUND(E1199*F1199,2)</f>
        <v>85.77</v>
      </c>
      <c r="J1199" s="123">
        <v>86.2</v>
      </c>
    </row>
    <row r="1200" spans="1:7" ht="16.5" customHeight="1">
      <c r="A1200" s="326" t="s">
        <v>474</v>
      </c>
      <c r="B1200" s="327"/>
      <c r="C1200" s="327"/>
      <c r="D1200" s="327"/>
      <c r="E1200" s="327"/>
      <c r="F1200" s="328"/>
      <c r="G1200" s="329">
        <f>SUM(G1199:G1199)</f>
        <v>85.77</v>
      </c>
    </row>
    <row r="1201" spans="1:7" ht="16.5" customHeight="1">
      <c r="A1201" s="326" t="s">
        <v>477</v>
      </c>
      <c r="B1201" s="327"/>
      <c r="C1201" s="327"/>
      <c r="D1201" s="327"/>
      <c r="E1201" s="327"/>
      <c r="F1201" s="328"/>
      <c r="G1201" s="329">
        <v>0</v>
      </c>
    </row>
    <row r="1202" spans="1:7" s="226" customFormat="1" ht="16.5" customHeight="1">
      <c r="A1202" s="330" t="s">
        <v>475</v>
      </c>
      <c r="B1202" s="331"/>
      <c r="C1202" s="331"/>
      <c r="D1202" s="331"/>
      <c r="E1202" s="331"/>
      <c r="F1202" s="332"/>
      <c r="G1202" s="333">
        <f>SUM(G1200:G1201)</f>
        <v>85.77</v>
      </c>
    </row>
    <row r="1203" spans="1:7" ht="16.5" customHeight="1">
      <c r="A1203" s="326" t="s">
        <v>478</v>
      </c>
      <c r="B1203" s="327"/>
      <c r="C1203" s="327"/>
      <c r="D1203" s="327"/>
      <c r="E1203" s="327"/>
      <c r="F1203" s="328"/>
      <c r="G1203" s="329">
        <f>ROUND(G1202*$H$7,2)</f>
        <v>21.44</v>
      </c>
    </row>
    <row r="1204" spans="1:7" s="226" customFormat="1" ht="16.5" customHeight="1">
      <c r="A1204" s="330" t="s">
        <v>476</v>
      </c>
      <c r="B1204" s="331"/>
      <c r="C1204" s="331"/>
      <c r="D1204" s="331"/>
      <c r="E1204" s="331"/>
      <c r="F1204" s="332"/>
      <c r="G1204" s="333">
        <f>SUM(G1202:G1203)</f>
        <v>107.21</v>
      </c>
    </row>
    <row r="1205" spans="2:14" s="108" customFormat="1" ht="13.5">
      <c r="B1205" s="133"/>
      <c r="E1205" s="261"/>
      <c r="F1205" s="261"/>
      <c r="G1205" s="261"/>
      <c r="I1205" s="116"/>
      <c r="J1205" s="116"/>
      <c r="K1205" s="115"/>
      <c r="L1205" s="115"/>
      <c r="M1205" s="115"/>
      <c r="N1205" s="115"/>
    </row>
    <row r="1206" spans="1:10" ht="34.5" customHeight="1">
      <c r="A1206" s="222" t="str">
        <f>ORÇAMENTO!B122</f>
        <v>SINAPI</v>
      </c>
      <c r="B1206" s="130" t="str">
        <f>ORÇAMENTO!C122</f>
        <v>98510</v>
      </c>
      <c r="C1206" s="228" t="str">
        <f>ORÇAMENTO!D122</f>
        <v>PLANTIO DE ÁRVORE ORNAMENTAL COM ALTURA DE MUDA MENOR OU IGUAL A 2,00 M. AF_05/2018</v>
      </c>
      <c r="D1206" s="234" t="s">
        <v>113</v>
      </c>
      <c r="E1206" s="235" t="s">
        <v>30</v>
      </c>
      <c r="F1206" s="223" t="s">
        <v>110</v>
      </c>
      <c r="G1206" s="231" t="str">
        <f>ORÇAMENTO!E122</f>
        <v>UN</v>
      </c>
      <c r="H1206" s="29">
        <f>ORÇAMENTO!G122</f>
        <v>60.1</v>
      </c>
      <c r="I1206" s="29">
        <f>ORÇAMENTO!H122</f>
        <v>75.13</v>
      </c>
      <c r="J1206" s="223" t="s">
        <v>110</v>
      </c>
    </row>
    <row r="1207" spans="1:10" s="226" customFormat="1" ht="16.5" customHeight="1">
      <c r="A1207" s="223" t="s">
        <v>111</v>
      </c>
      <c r="B1207" s="224" t="s">
        <v>112</v>
      </c>
      <c r="C1207" s="229" t="s">
        <v>42</v>
      </c>
      <c r="D1207" s="232"/>
      <c r="E1207" s="233"/>
      <c r="F1207" s="225" t="s">
        <v>114</v>
      </c>
      <c r="G1207" s="225" t="s">
        <v>11</v>
      </c>
      <c r="J1207" s="225" t="s">
        <v>114</v>
      </c>
    </row>
    <row r="1208" spans="1:10" ht="38.25">
      <c r="A1208" s="119" t="s">
        <v>317</v>
      </c>
      <c r="B1208" s="134" t="s">
        <v>1001</v>
      </c>
      <c r="C1208" s="120" t="s">
        <v>1002</v>
      </c>
      <c r="D1208" s="121" t="s">
        <v>320</v>
      </c>
      <c r="E1208" s="122">
        <v>1</v>
      </c>
      <c r="F1208" s="123">
        <f>ROUND(J1208*$J$8,2)</f>
        <v>42.31</v>
      </c>
      <c r="G1208" s="124">
        <f>ROUND(E1208*F1208,2)</f>
        <v>42.31</v>
      </c>
      <c r="J1208" s="123">
        <v>42.52</v>
      </c>
    </row>
    <row r="1209" spans="1:10" ht="12.75">
      <c r="A1209" s="119" t="s">
        <v>106</v>
      </c>
      <c r="B1209" s="134" t="s">
        <v>490</v>
      </c>
      <c r="C1209" s="120" t="s">
        <v>115</v>
      </c>
      <c r="D1209" s="121" t="s">
        <v>116</v>
      </c>
      <c r="E1209" s="122">
        <v>0.7272</v>
      </c>
      <c r="F1209" s="123">
        <f>ROUND(J1209*$K$8,2)</f>
        <v>18.76</v>
      </c>
      <c r="G1209" s="124">
        <f>ROUND(E1209*F1209,2)</f>
        <v>13.64</v>
      </c>
      <c r="J1209" s="123">
        <v>18.8</v>
      </c>
    </row>
    <row r="1210" spans="1:10" ht="12.75">
      <c r="A1210" s="119" t="s">
        <v>106</v>
      </c>
      <c r="B1210" s="134" t="s">
        <v>995</v>
      </c>
      <c r="C1210" s="120" t="s">
        <v>996</v>
      </c>
      <c r="D1210" s="121" t="s">
        <v>116</v>
      </c>
      <c r="E1210" s="122">
        <v>0.1818</v>
      </c>
      <c r="F1210" s="123">
        <f>ROUND(J1210*$K$8,2)</f>
        <v>22.83</v>
      </c>
      <c r="G1210" s="124">
        <f>ROUND(E1210*F1210,2)</f>
        <v>4.15</v>
      </c>
      <c r="J1210" s="123">
        <v>22.88</v>
      </c>
    </row>
    <row r="1211" spans="1:7" ht="16.5" customHeight="1">
      <c r="A1211" s="326" t="s">
        <v>474</v>
      </c>
      <c r="B1211" s="327"/>
      <c r="C1211" s="327"/>
      <c r="D1211" s="327"/>
      <c r="E1211" s="327"/>
      <c r="F1211" s="328"/>
      <c r="G1211" s="329">
        <f>SUM(G1208)</f>
        <v>42.31</v>
      </c>
    </row>
    <row r="1212" spans="1:7" ht="16.5" customHeight="1">
      <c r="A1212" s="326" t="s">
        <v>477</v>
      </c>
      <c r="B1212" s="327"/>
      <c r="C1212" s="327"/>
      <c r="D1212" s="327"/>
      <c r="E1212" s="327"/>
      <c r="F1212" s="328"/>
      <c r="G1212" s="329">
        <f>SUM(G1209:G1210)</f>
        <v>17.79</v>
      </c>
    </row>
    <row r="1213" spans="1:7" s="226" customFormat="1" ht="16.5" customHeight="1">
      <c r="A1213" s="330" t="s">
        <v>475</v>
      </c>
      <c r="B1213" s="331"/>
      <c r="C1213" s="331"/>
      <c r="D1213" s="331"/>
      <c r="E1213" s="331"/>
      <c r="F1213" s="332"/>
      <c r="G1213" s="333">
        <f>SUM(G1211:G1212)</f>
        <v>60.1</v>
      </c>
    </row>
    <row r="1214" spans="1:7" ht="16.5" customHeight="1">
      <c r="A1214" s="326" t="s">
        <v>478</v>
      </c>
      <c r="B1214" s="327"/>
      <c r="C1214" s="327"/>
      <c r="D1214" s="327"/>
      <c r="E1214" s="327"/>
      <c r="F1214" s="328"/>
      <c r="G1214" s="329">
        <f>ROUND(G1213*$H$7,2)</f>
        <v>15.03</v>
      </c>
    </row>
    <row r="1215" spans="1:7" s="226" customFormat="1" ht="16.5" customHeight="1">
      <c r="A1215" s="330" t="s">
        <v>476</v>
      </c>
      <c r="B1215" s="331"/>
      <c r="C1215" s="331"/>
      <c r="D1215" s="331"/>
      <c r="E1215" s="331"/>
      <c r="F1215" s="332"/>
      <c r="G1215" s="333">
        <f>SUM(G1213:G1214)</f>
        <v>75.13</v>
      </c>
    </row>
    <row r="1216" spans="2:14" s="108" customFormat="1" ht="13.5">
      <c r="B1216" s="133"/>
      <c r="E1216" s="261"/>
      <c r="F1216" s="261"/>
      <c r="G1216" s="261"/>
      <c r="I1216" s="116"/>
      <c r="J1216" s="116"/>
      <c r="K1216" s="115"/>
      <c r="L1216" s="115"/>
      <c r="M1216" s="115"/>
      <c r="N1216" s="115"/>
    </row>
    <row r="1217" spans="1:10" ht="34.5" customHeight="1">
      <c r="A1217" s="222" t="str">
        <f>ORÇAMENTO!B123</f>
        <v>SINAPI-I</v>
      </c>
      <c r="B1217" s="130" t="str">
        <f>ORÇAMENTO!C123</f>
        <v>44539</v>
      </c>
      <c r="C1217" s="228" t="str">
        <f>ORÇAMENTO!D123</f>
        <v>FERTILIZANTE NPK -  10:10:10</v>
      </c>
      <c r="D1217" s="234" t="s">
        <v>113</v>
      </c>
      <c r="E1217" s="235" t="s">
        <v>30</v>
      </c>
      <c r="F1217" s="223" t="s">
        <v>110</v>
      </c>
      <c r="G1217" s="231" t="str">
        <f>ORÇAMENTO!E123</f>
        <v>KG    </v>
      </c>
      <c r="H1217" s="29">
        <f>ORÇAMENTO!G123</f>
        <v>4.03</v>
      </c>
      <c r="I1217" s="29">
        <f>ORÇAMENTO!H123</f>
        <v>5.04</v>
      </c>
      <c r="J1217" s="223" t="s">
        <v>110</v>
      </c>
    </row>
    <row r="1218" spans="1:10" s="226" customFormat="1" ht="16.5" customHeight="1">
      <c r="A1218" s="223" t="s">
        <v>111</v>
      </c>
      <c r="B1218" s="224" t="s">
        <v>112</v>
      </c>
      <c r="C1218" s="229" t="s">
        <v>42</v>
      </c>
      <c r="D1218" s="232"/>
      <c r="E1218" s="233"/>
      <c r="F1218" s="225" t="s">
        <v>114</v>
      </c>
      <c r="G1218" s="225" t="s">
        <v>11</v>
      </c>
      <c r="J1218" s="225" t="s">
        <v>114</v>
      </c>
    </row>
    <row r="1219" spans="1:10" ht="12.75">
      <c r="A1219" s="119" t="s">
        <v>317</v>
      </c>
      <c r="B1219" s="134" t="s">
        <v>435</v>
      </c>
      <c r="C1219" s="120" t="s">
        <v>436</v>
      </c>
      <c r="D1219" s="121" t="s">
        <v>437</v>
      </c>
      <c r="E1219" s="122">
        <v>1</v>
      </c>
      <c r="F1219" s="123">
        <f>ROUND(J1219*$J$8,2)</f>
        <v>4.03</v>
      </c>
      <c r="G1219" s="124">
        <f>ROUND(E1219*F1219,2)</f>
        <v>4.03</v>
      </c>
      <c r="J1219" s="123">
        <v>4.05</v>
      </c>
    </row>
    <row r="1220" spans="1:7" ht="16.5" customHeight="1">
      <c r="A1220" s="326" t="s">
        <v>474</v>
      </c>
      <c r="B1220" s="327"/>
      <c r="C1220" s="327"/>
      <c r="D1220" s="327"/>
      <c r="E1220" s="327"/>
      <c r="F1220" s="328"/>
      <c r="G1220" s="329">
        <f>SUM(G1219:G1219)</f>
        <v>4.03</v>
      </c>
    </row>
    <row r="1221" spans="1:7" ht="16.5" customHeight="1">
      <c r="A1221" s="326" t="s">
        <v>477</v>
      </c>
      <c r="B1221" s="327"/>
      <c r="C1221" s="327"/>
      <c r="D1221" s="327"/>
      <c r="E1221" s="327"/>
      <c r="F1221" s="328"/>
      <c r="G1221" s="329">
        <v>0</v>
      </c>
    </row>
    <row r="1222" spans="1:7" s="226" customFormat="1" ht="16.5" customHeight="1">
      <c r="A1222" s="330" t="s">
        <v>475</v>
      </c>
      <c r="B1222" s="331"/>
      <c r="C1222" s="331"/>
      <c r="D1222" s="331"/>
      <c r="E1222" s="331"/>
      <c r="F1222" s="332"/>
      <c r="G1222" s="333">
        <f>SUM(G1220:G1221)</f>
        <v>4.03</v>
      </c>
    </row>
    <row r="1223" spans="1:7" ht="16.5" customHeight="1">
      <c r="A1223" s="326" t="s">
        <v>478</v>
      </c>
      <c r="B1223" s="327"/>
      <c r="C1223" s="327"/>
      <c r="D1223" s="327"/>
      <c r="E1223" s="327"/>
      <c r="F1223" s="328"/>
      <c r="G1223" s="329">
        <f>ROUND(G1222*$H$7,2)</f>
        <v>1.01</v>
      </c>
    </row>
    <row r="1224" spans="1:7" s="226" customFormat="1" ht="16.5" customHeight="1">
      <c r="A1224" s="330" t="s">
        <v>476</v>
      </c>
      <c r="B1224" s="331"/>
      <c r="C1224" s="331"/>
      <c r="D1224" s="331"/>
      <c r="E1224" s="331"/>
      <c r="F1224" s="332"/>
      <c r="G1224" s="333">
        <f>SUM(G1222:G1223)</f>
        <v>5.04</v>
      </c>
    </row>
    <row r="1225" spans="2:14" s="108" customFormat="1" ht="13.5">
      <c r="B1225" s="133"/>
      <c r="E1225" s="261"/>
      <c r="F1225" s="261"/>
      <c r="G1225" s="261"/>
      <c r="I1225" s="116"/>
      <c r="J1225" s="116"/>
      <c r="K1225" s="115"/>
      <c r="L1225" s="115"/>
      <c r="M1225" s="115"/>
      <c r="N1225" s="115"/>
    </row>
    <row r="1226" spans="1:10" ht="34.5" customHeight="1">
      <c r="A1226" s="222" t="str">
        <f>ORÇAMENTO!B124</f>
        <v>SINAPI</v>
      </c>
      <c r="B1226" s="130" t="str">
        <f>ORÇAMENTO!C124</f>
        <v>98521</v>
      </c>
      <c r="C1226" s="228" t="str">
        <f>ORÇAMENTO!D124</f>
        <v>APLICAÇÃO DE CALCÁRIO PARA CORREÇÃO DO PH DO SOLO. AF_05/2018</v>
      </c>
      <c r="D1226" s="234" t="s">
        <v>113</v>
      </c>
      <c r="E1226" s="235" t="s">
        <v>30</v>
      </c>
      <c r="F1226" s="223" t="s">
        <v>110</v>
      </c>
      <c r="G1226" s="231" t="str">
        <f>ORÇAMENTO!E124</f>
        <v>M2</v>
      </c>
      <c r="H1226" s="29">
        <f>ORÇAMENTO!G124</f>
        <v>0.34</v>
      </c>
      <c r="I1226" s="29">
        <f>ORÇAMENTO!H124</f>
        <v>0.43</v>
      </c>
      <c r="J1226" s="223" t="s">
        <v>110</v>
      </c>
    </row>
    <row r="1227" spans="1:10" s="226" customFormat="1" ht="16.5" customHeight="1">
      <c r="A1227" s="223" t="s">
        <v>111</v>
      </c>
      <c r="B1227" s="224" t="s">
        <v>112</v>
      </c>
      <c r="C1227" s="229" t="s">
        <v>42</v>
      </c>
      <c r="D1227" s="232"/>
      <c r="E1227" s="233"/>
      <c r="F1227" s="225" t="s">
        <v>114</v>
      </c>
      <c r="G1227" s="225" t="s">
        <v>11</v>
      </c>
      <c r="J1227" s="225" t="s">
        <v>114</v>
      </c>
    </row>
    <row r="1228" spans="1:10" ht="25.5">
      <c r="A1228" s="119" t="s">
        <v>317</v>
      </c>
      <c r="B1228" s="134" t="s">
        <v>1003</v>
      </c>
      <c r="C1228" s="120" t="s">
        <v>1004</v>
      </c>
      <c r="D1228" s="121" t="s">
        <v>437</v>
      </c>
      <c r="E1228" s="122">
        <v>0.15</v>
      </c>
      <c r="F1228" s="123">
        <f>ROUND(J1228*$J$8,2)-0.08</f>
        <v>0.06999999999999999</v>
      </c>
      <c r="G1228" s="124">
        <f>ROUND(E1228*F1228,2)</f>
        <v>0.01</v>
      </c>
      <c r="J1228" s="123">
        <v>0.15</v>
      </c>
    </row>
    <row r="1229" spans="1:10" ht="12.75">
      <c r="A1229" s="119" t="s">
        <v>106</v>
      </c>
      <c r="B1229" s="134" t="s">
        <v>490</v>
      </c>
      <c r="C1229" s="120" t="s">
        <v>115</v>
      </c>
      <c r="D1229" s="121" t="s">
        <v>116</v>
      </c>
      <c r="E1229" s="122">
        <v>0.0133</v>
      </c>
      <c r="F1229" s="123">
        <f>ROUND(J1229*$K$8,2)</f>
        <v>18.76</v>
      </c>
      <c r="G1229" s="124">
        <f>ROUND(E1229*F1229,2)</f>
        <v>0.25</v>
      </c>
      <c r="J1229" s="123">
        <v>18.8</v>
      </c>
    </row>
    <row r="1230" spans="1:10" ht="12.75">
      <c r="A1230" s="119" t="s">
        <v>106</v>
      </c>
      <c r="B1230" s="134" t="s">
        <v>995</v>
      </c>
      <c r="C1230" s="120" t="s">
        <v>996</v>
      </c>
      <c r="D1230" s="121" t="s">
        <v>116</v>
      </c>
      <c r="E1230" s="122">
        <v>0.0033</v>
      </c>
      <c r="F1230" s="123">
        <f>ROUND(J1230*$K$8,2)</f>
        <v>22.83</v>
      </c>
      <c r="G1230" s="124">
        <f>ROUND(E1230*F1230,2)</f>
        <v>0.08</v>
      </c>
      <c r="J1230" s="123">
        <v>22.88</v>
      </c>
    </row>
    <row r="1231" spans="1:7" ht="16.5" customHeight="1">
      <c r="A1231" s="326" t="s">
        <v>474</v>
      </c>
      <c r="B1231" s="327"/>
      <c r="C1231" s="327"/>
      <c r="D1231" s="327"/>
      <c r="E1231" s="327"/>
      <c r="F1231" s="328"/>
      <c r="G1231" s="329">
        <f>SUM(G1228)</f>
        <v>0.01</v>
      </c>
    </row>
    <row r="1232" spans="1:7" ht="16.5" customHeight="1">
      <c r="A1232" s="326" t="s">
        <v>477</v>
      </c>
      <c r="B1232" s="327"/>
      <c r="C1232" s="327"/>
      <c r="D1232" s="327"/>
      <c r="E1232" s="327"/>
      <c r="F1232" s="328"/>
      <c r="G1232" s="329">
        <f>SUM(G1229:G1230)</f>
        <v>0.33</v>
      </c>
    </row>
    <row r="1233" spans="1:7" s="226" customFormat="1" ht="16.5" customHeight="1">
      <c r="A1233" s="330" t="s">
        <v>475</v>
      </c>
      <c r="B1233" s="331"/>
      <c r="C1233" s="331"/>
      <c r="D1233" s="331"/>
      <c r="E1233" s="331"/>
      <c r="F1233" s="332"/>
      <c r="G1233" s="333">
        <f>SUM(G1231:G1232)</f>
        <v>0.34</v>
      </c>
    </row>
    <row r="1234" spans="1:7" ht="16.5" customHeight="1">
      <c r="A1234" s="326" t="s">
        <v>478</v>
      </c>
      <c r="B1234" s="327"/>
      <c r="C1234" s="327"/>
      <c r="D1234" s="327"/>
      <c r="E1234" s="327"/>
      <c r="F1234" s="328"/>
      <c r="G1234" s="329">
        <f>ROUND(G1233*$H$7,2)</f>
        <v>0.09</v>
      </c>
    </row>
    <row r="1235" spans="1:7" s="226" customFormat="1" ht="16.5" customHeight="1">
      <c r="A1235" s="330" t="s">
        <v>476</v>
      </c>
      <c r="B1235" s="331"/>
      <c r="C1235" s="331"/>
      <c r="D1235" s="331"/>
      <c r="E1235" s="331"/>
      <c r="F1235" s="332"/>
      <c r="G1235" s="333">
        <f>SUM(G1233:G1234)</f>
        <v>0.43000000000000005</v>
      </c>
    </row>
    <row r="1236" spans="2:14" s="108" customFormat="1" ht="13.5">
      <c r="B1236" s="133"/>
      <c r="E1236" s="261"/>
      <c r="F1236" s="261"/>
      <c r="G1236" s="261"/>
      <c r="I1236" s="116"/>
      <c r="J1236" s="116"/>
      <c r="K1236" s="115"/>
      <c r="L1236" s="115"/>
      <c r="M1236" s="115"/>
      <c r="N1236" s="115"/>
    </row>
    <row r="1237" spans="1:10" ht="81.75" customHeight="1">
      <c r="A1237" s="222" t="str">
        <f>ORÇAMENTO!B125</f>
        <v>SINAPI</v>
      </c>
      <c r="B1237" s="130" t="str">
        <f>ORÇAMENTO!C125</f>
        <v>94276</v>
      </c>
      <c r="C1237" s="228" t="str">
        <f>ORÇAMENTO!D125</f>
        <v>ASSENTAMENTO DE GUIA (MEIO-FIO) EM TRECHO CURVO, CONFECCIONADA EM CONCRETO PRÉ-FABRICADO, DIMENSÕES 100X15X13X20 CM (COMPRIMENTO X BASE INFERIOR X BASE SUPERIOR X ALTURA), PARA URBANIZAÇÃO INTERNA DE EMPREENDIMENTOS. AF_06/2016_P</v>
      </c>
      <c r="D1237" s="234" t="s">
        <v>113</v>
      </c>
      <c r="E1237" s="235" t="s">
        <v>30</v>
      </c>
      <c r="F1237" s="223" t="s">
        <v>110</v>
      </c>
      <c r="G1237" s="231" t="str">
        <f>ORÇAMENTO!E125</f>
        <v>M</v>
      </c>
      <c r="H1237" s="29">
        <f>ORÇAMENTO!G125</f>
        <v>54.25000000000001</v>
      </c>
      <c r="I1237" s="29">
        <f>ORÇAMENTO!H125</f>
        <v>67.81</v>
      </c>
      <c r="J1237" s="223" t="s">
        <v>110</v>
      </c>
    </row>
    <row r="1238" spans="1:10" s="226" customFormat="1" ht="16.5" customHeight="1">
      <c r="A1238" s="223" t="s">
        <v>111</v>
      </c>
      <c r="B1238" s="224" t="s">
        <v>112</v>
      </c>
      <c r="C1238" s="229" t="s">
        <v>42</v>
      </c>
      <c r="D1238" s="232"/>
      <c r="E1238" s="233"/>
      <c r="F1238" s="225" t="s">
        <v>114</v>
      </c>
      <c r="G1238" s="225" t="s">
        <v>11</v>
      </c>
      <c r="J1238" s="225" t="s">
        <v>114</v>
      </c>
    </row>
    <row r="1239" spans="1:10" ht="25.5">
      <c r="A1239" s="119" t="s">
        <v>317</v>
      </c>
      <c r="B1239" s="134" t="s">
        <v>614</v>
      </c>
      <c r="C1239" s="120" t="s">
        <v>615</v>
      </c>
      <c r="D1239" s="121" t="s">
        <v>616</v>
      </c>
      <c r="E1239" s="122">
        <v>0.007</v>
      </c>
      <c r="F1239" s="123">
        <f>ROUND(J1239*$J$8,2)</f>
        <v>69.65</v>
      </c>
      <c r="G1239" s="124">
        <f>ROUND(E1239*F1239,2)</f>
        <v>0.49</v>
      </c>
      <c r="J1239" s="123">
        <v>70</v>
      </c>
    </row>
    <row r="1240" spans="1:10" ht="25.5">
      <c r="A1240" s="119" t="s">
        <v>317</v>
      </c>
      <c r="B1240" s="134" t="s">
        <v>763</v>
      </c>
      <c r="C1240" s="120" t="s">
        <v>764</v>
      </c>
      <c r="D1240" s="121" t="s">
        <v>481</v>
      </c>
      <c r="E1240" s="122">
        <v>1.005</v>
      </c>
      <c r="F1240" s="123">
        <f>ROUND(J1240*$J$8,2)</f>
        <v>33.89</v>
      </c>
      <c r="G1240" s="124">
        <f>ROUND(E1240*F1240,2)</f>
        <v>34.06</v>
      </c>
      <c r="J1240" s="123">
        <v>34.06</v>
      </c>
    </row>
    <row r="1241" spans="1:10" ht="12.75">
      <c r="A1241" s="119" t="s">
        <v>106</v>
      </c>
      <c r="B1241" s="134" t="s">
        <v>692</v>
      </c>
      <c r="C1241" s="120" t="s">
        <v>693</v>
      </c>
      <c r="D1241" s="121" t="s">
        <v>116</v>
      </c>
      <c r="E1241" s="122">
        <v>0.449</v>
      </c>
      <c r="F1241" s="123">
        <f>ROUND(J1241*$K$8,2)</f>
        <v>23.63</v>
      </c>
      <c r="G1241" s="124">
        <f>ROUND(E1241*F1241,2)</f>
        <v>10.61</v>
      </c>
      <c r="J1241" s="123">
        <v>23.68</v>
      </c>
    </row>
    <row r="1242" spans="1:10" ht="12.75">
      <c r="A1242" s="119" t="s">
        <v>106</v>
      </c>
      <c r="B1242" s="134" t="s">
        <v>490</v>
      </c>
      <c r="C1242" s="120" t="s">
        <v>115</v>
      </c>
      <c r="D1242" s="121" t="s">
        <v>116</v>
      </c>
      <c r="E1242" s="122">
        <v>0.449</v>
      </c>
      <c r="F1242" s="123">
        <f>ROUND(J1242*$K$8,2)</f>
        <v>18.76</v>
      </c>
      <c r="G1242" s="124">
        <f>ROUND(E1242*F1242,2)</f>
        <v>8.42</v>
      </c>
      <c r="J1242" s="123">
        <v>18.8</v>
      </c>
    </row>
    <row r="1243" spans="1:10" ht="25.5">
      <c r="A1243" s="119" t="s">
        <v>106</v>
      </c>
      <c r="B1243" s="134" t="s">
        <v>765</v>
      </c>
      <c r="C1243" s="120" t="s">
        <v>766</v>
      </c>
      <c r="D1243" s="121" t="s">
        <v>216</v>
      </c>
      <c r="E1243" s="122">
        <v>0.001</v>
      </c>
      <c r="F1243" s="123">
        <f>ROUND(J1243*$J$8,2)</f>
        <v>667.32</v>
      </c>
      <c r="G1243" s="124">
        <f>ROUND(E1243*F1243,2)</f>
        <v>0.67</v>
      </c>
      <c r="J1243" s="123">
        <v>670.67</v>
      </c>
    </row>
    <row r="1244" spans="1:7" ht="16.5" customHeight="1">
      <c r="A1244" s="326" t="s">
        <v>474</v>
      </c>
      <c r="B1244" s="327"/>
      <c r="C1244" s="327"/>
      <c r="D1244" s="327"/>
      <c r="E1244" s="327"/>
      <c r="F1244" s="328"/>
      <c r="G1244" s="329">
        <f>SUM(G1239:G1240,G1243)</f>
        <v>35.220000000000006</v>
      </c>
    </row>
    <row r="1245" spans="1:7" ht="16.5" customHeight="1">
      <c r="A1245" s="326" t="s">
        <v>477</v>
      </c>
      <c r="B1245" s="327"/>
      <c r="C1245" s="327"/>
      <c r="D1245" s="327"/>
      <c r="E1245" s="327"/>
      <c r="F1245" s="328"/>
      <c r="G1245" s="329">
        <f>SUM(G1241:G1242)</f>
        <v>19.03</v>
      </c>
    </row>
    <row r="1246" spans="1:7" s="226" customFormat="1" ht="16.5" customHeight="1">
      <c r="A1246" s="330" t="s">
        <v>475</v>
      </c>
      <c r="B1246" s="331"/>
      <c r="C1246" s="331"/>
      <c r="D1246" s="331"/>
      <c r="E1246" s="331"/>
      <c r="F1246" s="332"/>
      <c r="G1246" s="333">
        <f>SUM(G1244:G1245)</f>
        <v>54.25000000000001</v>
      </c>
    </row>
    <row r="1247" spans="1:7" ht="16.5" customHeight="1">
      <c r="A1247" s="326" t="s">
        <v>478</v>
      </c>
      <c r="B1247" s="327"/>
      <c r="C1247" s="327"/>
      <c r="D1247" s="327"/>
      <c r="E1247" s="327"/>
      <c r="F1247" s="328"/>
      <c r="G1247" s="329">
        <f>ROUND(G1246*$H$7,2)</f>
        <v>13.56</v>
      </c>
    </row>
    <row r="1248" spans="1:7" s="226" customFormat="1" ht="16.5" customHeight="1">
      <c r="A1248" s="330" t="s">
        <v>476</v>
      </c>
      <c r="B1248" s="331"/>
      <c r="C1248" s="331"/>
      <c r="D1248" s="331"/>
      <c r="E1248" s="331"/>
      <c r="F1248" s="332"/>
      <c r="G1248" s="333">
        <f>SUM(G1246:G1247)</f>
        <v>67.81</v>
      </c>
    </row>
    <row r="1249" spans="2:14" s="108" customFormat="1" ht="13.5">
      <c r="B1249" s="133"/>
      <c r="E1249" s="261"/>
      <c r="F1249" s="261"/>
      <c r="G1249" s="261"/>
      <c r="I1249" s="116"/>
      <c r="J1249" s="116"/>
      <c r="K1249" s="115"/>
      <c r="L1249" s="115"/>
      <c r="M1249" s="115"/>
      <c r="N1249" s="115"/>
    </row>
    <row r="1250" spans="1:10" ht="34.5" customHeight="1">
      <c r="A1250" s="222" t="str">
        <f>ORÇAMENTO!B126</f>
        <v>SINAPI</v>
      </c>
      <c r="B1250" s="130" t="str">
        <f>ORÇAMENTO!C126</f>
        <v>102498</v>
      </c>
      <c r="C1250" s="228" t="str">
        <f>ORÇAMENTO!D126</f>
        <v>PINTURA DE MEIO-FIO COM TINTA BRANCA A BASE DE CAL (CAIAÇÃO). AF_05/2021</v>
      </c>
      <c r="D1250" s="234" t="s">
        <v>113</v>
      </c>
      <c r="E1250" s="235" t="s">
        <v>30</v>
      </c>
      <c r="F1250" s="223" t="s">
        <v>110</v>
      </c>
      <c r="G1250" s="231" t="str">
        <f>ORÇAMENTO!E126</f>
        <v>M</v>
      </c>
      <c r="H1250" s="29">
        <f>ORÇAMENTO!G126</f>
        <v>1.56</v>
      </c>
      <c r="I1250" s="29">
        <f>ORÇAMENTO!H126</f>
        <v>1.95</v>
      </c>
      <c r="J1250" s="223" t="s">
        <v>110</v>
      </c>
    </row>
    <row r="1251" spans="1:10" s="226" customFormat="1" ht="16.5" customHeight="1">
      <c r="A1251" s="223" t="s">
        <v>111</v>
      </c>
      <c r="B1251" s="224" t="s">
        <v>112</v>
      </c>
      <c r="C1251" s="229" t="s">
        <v>42</v>
      </c>
      <c r="D1251" s="232"/>
      <c r="E1251" s="233"/>
      <c r="F1251" s="225" t="s">
        <v>114</v>
      </c>
      <c r="G1251" s="225" t="s">
        <v>11</v>
      </c>
      <c r="J1251" s="225" t="s">
        <v>114</v>
      </c>
    </row>
    <row r="1252" spans="1:10" ht="12.75">
      <c r="A1252" s="119" t="s">
        <v>317</v>
      </c>
      <c r="B1252" s="134" t="s">
        <v>1005</v>
      </c>
      <c r="C1252" s="120" t="s">
        <v>1006</v>
      </c>
      <c r="D1252" s="121" t="s">
        <v>437</v>
      </c>
      <c r="E1252" s="122">
        <v>0.106</v>
      </c>
      <c r="F1252" s="123">
        <f>ROUND(J1252*$J$8,2)</f>
        <v>3.32</v>
      </c>
      <c r="G1252" s="124">
        <f>ROUND(E1252*F1252,2)</f>
        <v>0.35</v>
      </c>
      <c r="J1252" s="123">
        <v>3.34</v>
      </c>
    </row>
    <row r="1253" spans="1:10" ht="12.75">
      <c r="A1253" s="119" t="s">
        <v>106</v>
      </c>
      <c r="B1253" s="134" t="s">
        <v>772</v>
      </c>
      <c r="C1253" s="120" t="s">
        <v>773</v>
      </c>
      <c r="D1253" s="121" t="s">
        <v>116</v>
      </c>
      <c r="E1253" s="122">
        <v>0.037</v>
      </c>
      <c r="F1253" s="123">
        <f>ROUND(J1253*$K$8,2)</f>
        <v>24.69</v>
      </c>
      <c r="G1253" s="124">
        <f>ROUND(E1253*F1253,2)</f>
        <v>0.91</v>
      </c>
      <c r="J1253" s="123">
        <v>24.74</v>
      </c>
    </row>
    <row r="1254" spans="1:10" ht="12.75">
      <c r="A1254" s="119" t="s">
        <v>106</v>
      </c>
      <c r="B1254" s="134" t="s">
        <v>490</v>
      </c>
      <c r="C1254" s="120" t="s">
        <v>115</v>
      </c>
      <c r="D1254" s="121" t="s">
        <v>116</v>
      </c>
      <c r="E1254" s="122">
        <v>0.016</v>
      </c>
      <c r="F1254" s="123">
        <f>ROUND(J1254*$K$8,2)</f>
        <v>18.76</v>
      </c>
      <c r="G1254" s="124">
        <f>ROUND(E1254*F1254,2)</f>
        <v>0.3</v>
      </c>
      <c r="J1254" s="123">
        <v>18.8</v>
      </c>
    </row>
    <row r="1255" spans="1:7" ht="16.5" customHeight="1">
      <c r="A1255" s="326" t="s">
        <v>474</v>
      </c>
      <c r="B1255" s="327"/>
      <c r="C1255" s="327"/>
      <c r="D1255" s="327"/>
      <c r="E1255" s="327"/>
      <c r="F1255" s="328"/>
      <c r="G1255" s="329">
        <f>SUM(G1252)</f>
        <v>0.35</v>
      </c>
    </row>
    <row r="1256" spans="1:7" ht="16.5" customHeight="1">
      <c r="A1256" s="326" t="s">
        <v>477</v>
      </c>
      <c r="B1256" s="327"/>
      <c r="C1256" s="327"/>
      <c r="D1256" s="327"/>
      <c r="E1256" s="327"/>
      <c r="F1256" s="328"/>
      <c r="G1256" s="329">
        <f>SUM(G1253:G1254)</f>
        <v>1.21</v>
      </c>
    </row>
    <row r="1257" spans="1:7" s="226" customFormat="1" ht="16.5" customHeight="1">
      <c r="A1257" s="330" t="s">
        <v>475</v>
      </c>
      <c r="B1257" s="331"/>
      <c r="C1257" s="331"/>
      <c r="D1257" s="331"/>
      <c r="E1257" s="331"/>
      <c r="F1257" s="332"/>
      <c r="G1257" s="333">
        <f>SUM(G1255:G1256)</f>
        <v>1.56</v>
      </c>
    </row>
    <row r="1258" spans="1:7" ht="16.5" customHeight="1">
      <c r="A1258" s="326" t="s">
        <v>478</v>
      </c>
      <c r="B1258" s="327"/>
      <c r="C1258" s="327"/>
      <c r="D1258" s="327"/>
      <c r="E1258" s="327"/>
      <c r="F1258" s="328"/>
      <c r="G1258" s="329">
        <f>ROUND(G1257*$H$7,2)</f>
        <v>0.39</v>
      </c>
    </row>
    <row r="1259" spans="1:7" s="226" customFormat="1" ht="16.5" customHeight="1">
      <c r="A1259" s="330" t="s">
        <v>476</v>
      </c>
      <c r="B1259" s="331"/>
      <c r="C1259" s="331"/>
      <c r="D1259" s="331"/>
      <c r="E1259" s="331"/>
      <c r="F1259" s="332"/>
      <c r="G1259" s="333">
        <f>SUM(G1257:G1258)</f>
        <v>1.9500000000000002</v>
      </c>
    </row>
    <row r="1260" spans="2:14" s="108" customFormat="1" ht="13.5">
      <c r="B1260" s="133"/>
      <c r="E1260" s="261"/>
      <c r="F1260" s="261"/>
      <c r="G1260" s="261"/>
      <c r="I1260" s="116"/>
      <c r="J1260" s="116"/>
      <c r="K1260" s="115"/>
      <c r="L1260" s="115"/>
      <c r="M1260" s="115"/>
      <c r="N1260" s="115"/>
    </row>
    <row r="1261" spans="1:10" ht="70.5" customHeight="1">
      <c r="A1261" s="222" t="str">
        <f>ORÇAMENTO!B127</f>
        <v>CPU</v>
      </c>
      <c r="B1261" s="130" t="str">
        <f>ORÇAMENTO!C127</f>
        <v>051</v>
      </c>
      <c r="C1261" s="228" t="str">
        <f>ORÇAMENTO!D127</f>
        <v> Tubo aço galvanizado d=3" p/bicicletário, dimensão: h=75cm, L=75cm, fixado em base de concreto, pintado c/esmalte sintetico, exceto base de concreto e pintura de acabamento, conforme composição ORSE 09247 ref. 12/2021</v>
      </c>
      <c r="D1261" s="234" t="s">
        <v>113</v>
      </c>
      <c r="E1261" s="235" t="s">
        <v>30</v>
      </c>
      <c r="F1261" s="223" t="s">
        <v>110</v>
      </c>
      <c r="G1261" s="231" t="str">
        <f>ORÇAMENTO!E127</f>
        <v>UN    </v>
      </c>
      <c r="H1261" s="29">
        <f>ORÇAMENTO!G127</f>
        <v>391.65999999999997</v>
      </c>
      <c r="I1261" s="29">
        <f>ORÇAMENTO!H127</f>
        <v>489.58</v>
      </c>
      <c r="J1261" s="223" t="s">
        <v>110</v>
      </c>
    </row>
    <row r="1262" spans="1:10" s="226" customFormat="1" ht="16.5" customHeight="1">
      <c r="A1262" s="223" t="s">
        <v>111</v>
      </c>
      <c r="B1262" s="224" t="s">
        <v>112</v>
      </c>
      <c r="C1262" s="229" t="s">
        <v>42</v>
      </c>
      <c r="D1262" s="232"/>
      <c r="E1262" s="233"/>
      <c r="F1262" s="225" t="s">
        <v>114</v>
      </c>
      <c r="G1262" s="225" t="s">
        <v>11</v>
      </c>
      <c r="J1262" s="225" t="s">
        <v>114</v>
      </c>
    </row>
    <row r="1263" spans="1:10" ht="38.25">
      <c r="A1263" s="119" t="s">
        <v>317</v>
      </c>
      <c r="B1263" s="134" t="s">
        <v>1007</v>
      </c>
      <c r="C1263" s="120" t="s">
        <v>1008</v>
      </c>
      <c r="D1263" s="121" t="s">
        <v>481</v>
      </c>
      <c r="E1263" s="122">
        <v>2.45</v>
      </c>
      <c r="F1263" s="123">
        <f>ROUND(J1263*$J$8,2)</f>
        <v>138.8</v>
      </c>
      <c r="G1263" s="124">
        <f>ROUND(E1263*F1263,2)</f>
        <v>340.06</v>
      </c>
      <c r="J1263" s="123">
        <v>139.5</v>
      </c>
    </row>
    <row r="1264" spans="1:10" ht="63.75">
      <c r="A1264" s="119" t="s">
        <v>106</v>
      </c>
      <c r="B1264" s="134" t="s">
        <v>1009</v>
      </c>
      <c r="C1264" s="120" t="s">
        <v>1010</v>
      </c>
      <c r="D1264" s="121" t="s">
        <v>200</v>
      </c>
      <c r="E1264" s="122">
        <v>0.6157</v>
      </c>
      <c r="F1264" s="123">
        <f>ROUND(J1264*$J$8,2)</f>
        <v>41</v>
      </c>
      <c r="G1264" s="124">
        <f>ROUND(E1264*F1264,2)</f>
        <v>25.24</v>
      </c>
      <c r="J1264" s="123">
        <v>41.21</v>
      </c>
    </row>
    <row r="1265" spans="1:10" ht="12.75">
      <c r="A1265" s="119" t="s">
        <v>106</v>
      </c>
      <c r="B1265" s="134" t="s">
        <v>601</v>
      </c>
      <c r="C1265" s="120" t="s">
        <v>602</v>
      </c>
      <c r="D1265" s="121" t="s">
        <v>116</v>
      </c>
      <c r="E1265" s="122">
        <v>0.6</v>
      </c>
      <c r="F1265" s="123">
        <f>ROUND(J1265*$K$8,2)</f>
        <v>23.49</v>
      </c>
      <c r="G1265" s="124">
        <f>ROUND(E1265*F1265,2)</f>
        <v>14.09</v>
      </c>
      <c r="J1265" s="123">
        <v>23.54</v>
      </c>
    </row>
    <row r="1266" spans="1:10" ht="12.75">
      <c r="A1266" s="119" t="s">
        <v>106</v>
      </c>
      <c r="B1266" s="134" t="s">
        <v>490</v>
      </c>
      <c r="C1266" s="120" t="s">
        <v>115</v>
      </c>
      <c r="D1266" s="121" t="s">
        <v>116</v>
      </c>
      <c r="E1266" s="122">
        <v>0.6</v>
      </c>
      <c r="F1266" s="123">
        <f>ROUND(J1266*$K$8,2)</f>
        <v>18.76</v>
      </c>
      <c r="G1266" s="124">
        <f>ROUND(E1266*F1266,2)</f>
        <v>11.26</v>
      </c>
      <c r="J1266" s="123">
        <v>18.8</v>
      </c>
    </row>
    <row r="1267" spans="1:10" ht="38.25">
      <c r="A1267" s="119" t="s">
        <v>106</v>
      </c>
      <c r="B1267" s="134" t="s">
        <v>1011</v>
      </c>
      <c r="C1267" s="120" t="s">
        <v>1012</v>
      </c>
      <c r="D1267" s="121" t="s">
        <v>216</v>
      </c>
      <c r="E1267" s="122">
        <v>0.0020000000000000005</v>
      </c>
      <c r="F1267" s="123">
        <f>ROUND(J1267*$J$8,2)</f>
        <v>504.22</v>
      </c>
      <c r="G1267" s="124">
        <f>ROUND(E1267*F1267,2)</f>
        <v>1.01</v>
      </c>
      <c r="J1267" s="123">
        <v>506.75</v>
      </c>
    </row>
    <row r="1268" spans="1:7" ht="16.5" customHeight="1">
      <c r="A1268" s="326" t="s">
        <v>474</v>
      </c>
      <c r="B1268" s="327"/>
      <c r="C1268" s="327"/>
      <c r="D1268" s="327"/>
      <c r="E1268" s="327"/>
      <c r="F1268" s="328"/>
      <c r="G1268" s="329">
        <f>SUM(G1263,G1267)</f>
        <v>341.07</v>
      </c>
    </row>
    <row r="1269" spans="1:7" ht="16.5" customHeight="1">
      <c r="A1269" s="326" t="s">
        <v>477</v>
      </c>
      <c r="B1269" s="327"/>
      <c r="C1269" s="327"/>
      <c r="D1269" s="327"/>
      <c r="E1269" s="327"/>
      <c r="F1269" s="328"/>
      <c r="G1269" s="329">
        <f>SUM(G1264:G1266)</f>
        <v>50.589999999999996</v>
      </c>
    </row>
    <row r="1270" spans="1:7" s="226" customFormat="1" ht="16.5" customHeight="1">
      <c r="A1270" s="330" t="s">
        <v>475</v>
      </c>
      <c r="B1270" s="331"/>
      <c r="C1270" s="331"/>
      <c r="D1270" s="331"/>
      <c r="E1270" s="331"/>
      <c r="F1270" s="332"/>
      <c r="G1270" s="333">
        <f>SUM(G1268:G1269)</f>
        <v>391.65999999999997</v>
      </c>
    </row>
    <row r="1271" spans="1:7" ht="16.5" customHeight="1">
      <c r="A1271" s="326" t="s">
        <v>478</v>
      </c>
      <c r="B1271" s="327"/>
      <c r="C1271" s="327"/>
      <c r="D1271" s="327"/>
      <c r="E1271" s="327"/>
      <c r="F1271" s="328"/>
      <c r="G1271" s="329">
        <f>ROUND(G1270*$H$7,2)</f>
        <v>97.92</v>
      </c>
    </row>
    <row r="1272" spans="1:7" s="226" customFormat="1" ht="16.5" customHeight="1">
      <c r="A1272" s="330" t="s">
        <v>476</v>
      </c>
      <c r="B1272" s="331"/>
      <c r="C1272" s="331"/>
      <c r="D1272" s="331"/>
      <c r="E1272" s="331"/>
      <c r="F1272" s="332"/>
      <c r="G1272" s="333">
        <f>SUM(G1270:G1271)</f>
        <v>489.58</v>
      </c>
    </row>
    <row r="1273" spans="2:14" s="108" customFormat="1" ht="13.5">
      <c r="B1273" s="133"/>
      <c r="E1273" s="261"/>
      <c r="F1273" s="261"/>
      <c r="G1273" s="261"/>
      <c r="I1273" s="116"/>
      <c r="J1273" s="116"/>
      <c r="K1273" s="115"/>
      <c r="L1273" s="115"/>
      <c r="M1273" s="115"/>
      <c r="N1273" s="115"/>
    </row>
    <row r="1274" spans="1:10" ht="53.25" customHeight="1">
      <c r="A1274" s="222" t="str">
        <f>ORÇAMENTO!B128</f>
        <v>SINAPI</v>
      </c>
      <c r="B1274" s="130" t="str">
        <f>ORÇAMENTO!C128</f>
        <v>102509</v>
      </c>
      <c r="C1274" s="228" t="str">
        <f>ORÇAMENTO!D128</f>
        <v>PINTURA DE FAIXA DE PEDESTRE OU ZEBRADA TINTA RETRORREFLETIVA A BASE DE RESINA ACRÍLICA COM MICROESFERAS DE VIDRO, E = 30 CM, APLICAÇÃO MANUAL. AF_05/2021</v>
      </c>
      <c r="D1274" s="234" t="s">
        <v>113</v>
      </c>
      <c r="E1274" s="235" t="s">
        <v>30</v>
      </c>
      <c r="F1274" s="223" t="s">
        <v>110</v>
      </c>
      <c r="G1274" s="231" t="str">
        <f>ORÇAMENTO!E128</f>
        <v>M2</v>
      </c>
      <c r="H1274" s="29">
        <f>ORÇAMENTO!G128</f>
        <v>21.59</v>
      </c>
      <c r="I1274" s="29">
        <f>ORÇAMENTO!H128</f>
        <v>26.99</v>
      </c>
      <c r="J1274" s="223" t="s">
        <v>110</v>
      </c>
    </row>
    <row r="1275" spans="1:10" s="226" customFormat="1" ht="16.5" customHeight="1">
      <c r="A1275" s="223" t="s">
        <v>111</v>
      </c>
      <c r="B1275" s="224" t="s">
        <v>112</v>
      </c>
      <c r="C1275" s="229" t="s">
        <v>42</v>
      </c>
      <c r="D1275" s="232"/>
      <c r="E1275" s="233"/>
      <c r="F1275" s="225" t="s">
        <v>114</v>
      </c>
      <c r="G1275" s="225" t="s">
        <v>11</v>
      </c>
      <c r="J1275" s="225" t="s">
        <v>114</v>
      </c>
    </row>
    <row r="1276" spans="1:10" ht="12.75">
      <c r="A1276" s="119" t="s">
        <v>317</v>
      </c>
      <c r="B1276" s="134" t="s">
        <v>1013</v>
      </c>
      <c r="C1276" s="120" t="s">
        <v>1014</v>
      </c>
      <c r="D1276" s="121" t="s">
        <v>594</v>
      </c>
      <c r="E1276" s="122">
        <v>0.021</v>
      </c>
      <c r="F1276" s="123">
        <f>ROUND(J1276*$J$8,2)</f>
        <v>14.53</v>
      </c>
      <c r="G1276" s="124">
        <f aca="true" t="shared" si="46" ref="G1276:G1282">ROUND(E1276*F1276,2)</f>
        <v>0.31</v>
      </c>
      <c r="J1276" s="123">
        <v>14.6</v>
      </c>
    </row>
    <row r="1277" spans="1:10" ht="25.5">
      <c r="A1277" s="119" t="s">
        <v>317</v>
      </c>
      <c r="B1277" s="134" t="s">
        <v>1015</v>
      </c>
      <c r="C1277" s="120" t="s">
        <v>1016</v>
      </c>
      <c r="D1277" s="121" t="s">
        <v>594</v>
      </c>
      <c r="E1277" s="122">
        <v>0.427</v>
      </c>
      <c r="F1277" s="123">
        <f>ROUND(J1277*$J$8,2)</f>
        <v>10.3</v>
      </c>
      <c r="G1277" s="124">
        <f t="shared" si="46"/>
        <v>4.4</v>
      </c>
      <c r="J1277" s="123">
        <v>10.35</v>
      </c>
    </row>
    <row r="1278" spans="1:10" ht="12.75">
      <c r="A1278" s="119" t="s">
        <v>317</v>
      </c>
      <c r="B1278" s="134" t="s">
        <v>1017</v>
      </c>
      <c r="C1278" s="120" t="s">
        <v>1018</v>
      </c>
      <c r="D1278" s="121" t="s">
        <v>320</v>
      </c>
      <c r="E1278" s="122">
        <v>0.012</v>
      </c>
      <c r="F1278" s="123">
        <f>ROUND(J1278*$J$8,2)</f>
        <v>7.12</v>
      </c>
      <c r="G1278" s="124">
        <f t="shared" si="46"/>
        <v>0.09</v>
      </c>
      <c r="J1278" s="123">
        <v>7.16</v>
      </c>
    </row>
    <row r="1279" spans="1:10" ht="25.5">
      <c r="A1279" s="119" t="s">
        <v>317</v>
      </c>
      <c r="B1279" s="134" t="s">
        <v>1019</v>
      </c>
      <c r="C1279" s="120" t="s">
        <v>1020</v>
      </c>
      <c r="D1279" s="121" t="s">
        <v>437</v>
      </c>
      <c r="E1279" s="122">
        <v>0.25</v>
      </c>
      <c r="F1279" s="123">
        <f>ROUND(J1279*$J$8,2)</f>
        <v>13.81</v>
      </c>
      <c r="G1279" s="124">
        <f t="shared" si="46"/>
        <v>3.45</v>
      </c>
      <c r="J1279" s="123">
        <v>13.88</v>
      </c>
    </row>
    <row r="1280" spans="1:10" ht="25.5">
      <c r="A1280" s="119" t="s">
        <v>317</v>
      </c>
      <c r="B1280" s="134" t="s">
        <v>1021</v>
      </c>
      <c r="C1280" s="120" t="s">
        <v>1022</v>
      </c>
      <c r="D1280" s="121" t="s">
        <v>437</v>
      </c>
      <c r="E1280" s="122">
        <v>0.11</v>
      </c>
      <c r="F1280" s="123">
        <f>ROUND(J1280*$J$8,2)</f>
        <v>13.81</v>
      </c>
      <c r="G1280" s="124">
        <f t="shared" si="46"/>
        <v>1.52</v>
      </c>
      <c r="J1280" s="123">
        <v>13.88</v>
      </c>
    </row>
    <row r="1281" spans="1:10" ht="12.75">
      <c r="A1281" s="119" t="s">
        <v>106</v>
      </c>
      <c r="B1281" s="134" t="s">
        <v>772</v>
      </c>
      <c r="C1281" s="120" t="s">
        <v>773</v>
      </c>
      <c r="D1281" s="121" t="s">
        <v>116</v>
      </c>
      <c r="E1281" s="122">
        <v>0.364</v>
      </c>
      <c r="F1281" s="123">
        <f>ROUND(J1281*$K$8,2)</f>
        <v>24.69</v>
      </c>
      <c r="G1281" s="124">
        <f t="shared" si="46"/>
        <v>8.99</v>
      </c>
      <c r="J1281" s="123">
        <v>24.74</v>
      </c>
    </row>
    <row r="1282" spans="1:10" ht="12.75">
      <c r="A1282" s="119" t="s">
        <v>106</v>
      </c>
      <c r="B1282" s="134" t="s">
        <v>490</v>
      </c>
      <c r="C1282" s="120" t="s">
        <v>115</v>
      </c>
      <c r="D1282" s="121" t="s">
        <v>116</v>
      </c>
      <c r="E1282" s="122">
        <v>0.151</v>
      </c>
      <c r="F1282" s="123">
        <f>ROUND(J1282*$K$8,2)</f>
        <v>18.76</v>
      </c>
      <c r="G1282" s="124">
        <f t="shared" si="46"/>
        <v>2.83</v>
      </c>
      <c r="J1282" s="123">
        <v>18.8</v>
      </c>
    </row>
    <row r="1283" spans="1:7" ht="16.5" customHeight="1">
      <c r="A1283" s="326" t="s">
        <v>474</v>
      </c>
      <c r="B1283" s="327"/>
      <c r="C1283" s="327"/>
      <c r="D1283" s="327"/>
      <c r="E1283" s="327"/>
      <c r="F1283" s="328"/>
      <c r="G1283" s="329">
        <f>SUM(G1276:G1280)</f>
        <v>9.77</v>
      </c>
    </row>
    <row r="1284" spans="1:7" ht="16.5" customHeight="1">
      <c r="A1284" s="326" t="s">
        <v>477</v>
      </c>
      <c r="B1284" s="327"/>
      <c r="C1284" s="327"/>
      <c r="D1284" s="327"/>
      <c r="E1284" s="327"/>
      <c r="F1284" s="328"/>
      <c r="G1284" s="329">
        <f>SUM(G1281:G1282)</f>
        <v>11.82</v>
      </c>
    </row>
    <row r="1285" spans="1:7" s="226" customFormat="1" ht="16.5" customHeight="1">
      <c r="A1285" s="330" t="s">
        <v>475</v>
      </c>
      <c r="B1285" s="331"/>
      <c r="C1285" s="331"/>
      <c r="D1285" s="331"/>
      <c r="E1285" s="331"/>
      <c r="F1285" s="332"/>
      <c r="G1285" s="333">
        <f>SUM(G1283:G1284)</f>
        <v>21.59</v>
      </c>
    </row>
    <row r="1286" spans="1:7" ht="16.5" customHeight="1">
      <c r="A1286" s="326" t="s">
        <v>478</v>
      </c>
      <c r="B1286" s="327"/>
      <c r="C1286" s="327"/>
      <c r="D1286" s="327"/>
      <c r="E1286" s="327"/>
      <c r="F1286" s="328"/>
      <c r="G1286" s="329">
        <f>ROUND(G1285*$H$7,2)</f>
        <v>5.4</v>
      </c>
    </row>
    <row r="1287" spans="1:7" s="226" customFormat="1" ht="16.5" customHeight="1">
      <c r="A1287" s="330" t="s">
        <v>476</v>
      </c>
      <c r="B1287" s="331"/>
      <c r="C1287" s="331"/>
      <c r="D1287" s="331"/>
      <c r="E1287" s="331"/>
      <c r="F1287" s="332"/>
      <c r="G1287" s="333">
        <f>SUM(G1285:G1286)</f>
        <v>26.990000000000002</v>
      </c>
    </row>
    <row r="1288" spans="2:14" s="108" customFormat="1" ht="13.5">
      <c r="B1288" s="133"/>
      <c r="E1288" s="261"/>
      <c r="F1288" s="261"/>
      <c r="G1288" s="261"/>
      <c r="I1288" s="116"/>
      <c r="J1288" s="116"/>
      <c r="K1288" s="115"/>
      <c r="L1288" s="115"/>
      <c r="M1288" s="115"/>
      <c r="N1288" s="115"/>
    </row>
    <row r="1289" spans="1:10" ht="34.5" customHeight="1">
      <c r="A1289" s="222" t="str">
        <f>ORÇAMENTO!B130</f>
        <v>SINAPI</v>
      </c>
      <c r="B1289" s="130" t="str">
        <f>ORÇAMENTO!C130</f>
        <v>99803</v>
      </c>
      <c r="C1289" s="228" t="str">
        <f>ORÇAMENTO!D130</f>
        <v>LIMPEZA DE PISO CERÂMICO OU PORCELANATO COM PANO ÚMIDO. AF_04/2019</v>
      </c>
      <c r="D1289" s="234" t="s">
        <v>113</v>
      </c>
      <c r="E1289" s="235" t="s">
        <v>30</v>
      </c>
      <c r="F1289" s="223" t="s">
        <v>110</v>
      </c>
      <c r="G1289" s="231" t="str">
        <f>ORÇAMENTO!E130</f>
        <v>M2</v>
      </c>
      <c r="H1289" s="29">
        <f>ORÇAMENTO!G130</f>
        <v>1.82</v>
      </c>
      <c r="I1289" s="29">
        <f>ORÇAMENTO!H130</f>
        <v>2.28</v>
      </c>
      <c r="J1289" s="223" t="s">
        <v>110</v>
      </c>
    </row>
    <row r="1290" spans="1:10" s="226" customFormat="1" ht="16.5" customHeight="1">
      <c r="A1290" s="223" t="s">
        <v>111</v>
      </c>
      <c r="B1290" s="224" t="s">
        <v>112</v>
      </c>
      <c r="C1290" s="229" t="s">
        <v>42</v>
      </c>
      <c r="D1290" s="232"/>
      <c r="E1290" s="233"/>
      <c r="F1290" s="225" t="s">
        <v>114</v>
      </c>
      <c r="G1290" s="225" t="s">
        <v>11</v>
      </c>
      <c r="J1290" s="225" t="s">
        <v>114</v>
      </c>
    </row>
    <row r="1291" spans="1:10" ht="12.75">
      <c r="A1291" s="119" t="s">
        <v>106</v>
      </c>
      <c r="B1291" s="134" t="s">
        <v>490</v>
      </c>
      <c r="C1291" s="120" t="s">
        <v>115</v>
      </c>
      <c r="D1291" s="121" t="s">
        <v>116</v>
      </c>
      <c r="E1291" s="122">
        <v>0.097</v>
      </c>
      <c r="F1291" s="123">
        <f>ROUND(J1291*$K$8,2)</f>
        <v>18.76</v>
      </c>
      <c r="G1291" s="124">
        <f>ROUND(E1291*F1291,2)</f>
        <v>1.82</v>
      </c>
      <c r="J1291" s="123">
        <v>18.8</v>
      </c>
    </row>
    <row r="1292" spans="1:7" ht="16.5" customHeight="1">
      <c r="A1292" s="326" t="s">
        <v>474</v>
      </c>
      <c r="B1292" s="327"/>
      <c r="C1292" s="327"/>
      <c r="D1292" s="327"/>
      <c r="E1292" s="327"/>
      <c r="F1292" s="328"/>
      <c r="G1292" s="329">
        <v>0</v>
      </c>
    </row>
    <row r="1293" spans="1:7" ht="16.5" customHeight="1">
      <c r="A1293" s="326" t="s">
        <v>477</v>
      </c>
      <c r="B1293" s="327"/>
      <c r="C1293" s="327"/>
      <c r="D1293" s="327"/>
      <c r="E1293" s="327"/>
      <c r="F1293" s="328"/>
      <c r="G1293" s="329">
        <f>SUM(G1291)</f>
        <v>1.82</v>
      </c>
    </row>
    <row r="1294" spans="1:7" s="226" customFormat="1" ht="16.5" customHeight="1">
      <c r="A1294" s="330" t="s">
        <v>475</v>
      </c>
      <c r="B1294" s="331"/>
      <c r="C1294" s="331"/>
      <c r="D1294" s="331"/>
      <c r="E1294" s="331"/>
      <c r="F1294" s="332"/>
      <c r="G1294" s="333">
        <f>SUM(G1292:G1293)</f>
        <v>1.82</v>
      </c>
    </row>
    <row r="1295" spans="1:7" ht="16.5" customHeight="1">
      <c r="A1295" s="326" t="s">
        <v>478</v>
      </c>
      <c r="B1295" s="327"/>
      <c r="C1295" s="327"/>
      <c r="D1295" s="327"/>
      <c r="E1295" s="327"/>
      <c r="F1295" s="328"/>
      <c r="G1295" s="329">
        <f>ROUND(G1294*$H$7,2)</f>
        <v>0.46</v>
      </c>
    </row>
    <row r="1296" spans="1:7" s="226" customFormat="1" ht="16.5" customHeight="1">
      <c r="A1296" s="330" t="s">
        <v>476</v>
      </c>
      <c r="B1296" s="331"/>
      <c r="C1296" s="331"/>
      <c r="D1296" s="331"/>
      <c r="E1296" s="331"/>
      <c r="F1296" s="332"/>
      <c r="G1296" s="333">
        <f>SUM(G1294:G1295)</f>
        <v>2.2800000000000002</v>
      </c>
    </row>
    <row r="1297" spans="2:14" s="108" customFormat="1" ht="13.5">
      <c r="B1297" s="133"/>
      <c r="E1297" s="261"/>
      <c r="F1297" s="261"/>
      <c r="G1297" s="261"/>
      <c r="I1297" s="116"/>
      <c r="J1297" s="116"/>
      <c r="K1297" s="115"/>
      <c r="L1297" s="115"/>
      <c r="M1297" s="115"/>
      <c r="N1297" s="115"/>
    </row>
    <row r="1298" spans="2:14" s="108" customFormat="1" ht="13.5">
      <c r="B1298" s="133"/>
      <c r="E1298" s="261"/>
      <c r="F1298" s="261"/>
      <c r="G1298" s="261"/>
      <c r="I1298" s="116"/>
      <c r="J1298" s="116"/>
      <c r="K1298" s="115"/>
      <c r="L1298" s="115"/>
      <c r="M1298" s="115"/>
      <c r="N1298" s="115"/>
    </row>
    <row r="1300" spans="4:10" ht="13.5">
      <c r="D1300" s="36"/>
      <c r="E1300" s="36"/>
      <c r="F1300" s="9"/>
      <c r="G1300" s="37"/>
      <c r="J1300" s="9"/>
    </row>
    <row r="1301" spans="1:10" ht="14.25">
      <c r="A1301" s="125"/>
      <c r="B1301" s="137"/>
      <c r="C1301" s="126"/>
      <c r="D1301" s="127"/>
      <c r="E1301" s="128"/>
      <c r="F1301" s="9"/>
      <c r="G1301" s="37"/>
      <c r="J1301" s="9"/>
    </row>
    <row r="1302" spans="4:10" ht="13.5">
      <c r="D1302" s="36"/>
      <c r="E1302" s="36"/>
      <c r="F1302" s="36"/>
      <c r="G1302" s="37"/>
      <c r="J1302" s="36"/>
    </row>
    <row r="1303" spans="4:10" ht="12.75">
      <c r="D1303" s="36"/>
      <c r="E1303" s="36"/>
      <c r="F1303" s="36"/>
      <c r="J1303" s="36"/>
    </row>
    <row r="1304" spans="4:10" ht="13.5">
      <c r="D1304" s="36"/>
      <c r="E1304" s="36"/>
      <c r="F1304" s="36"/>
      <c r="G1304" s="37"/>
      <c r="J1304" s="36"/>
    </row>
    <row r="1305" spans="4:10" ht="12.75">
      <c r="D1305" s="36"/>
      <c r="E1305" s="36"/>
      <c r="F1305" s="36"/>
      <c r="G1305" s="36"/>
      <c r="J1305" s="36"/>
    </row>
  </sheetData>
  <sheetProtection/>
  <mergeCells count="561">
    <mergeCell ref="E24:G24"/>
    <mergeCell ref="A19:F19"/>
    <mergeCell ref="E274:G274"/>
    <mergeCell ref="A305:F305"/>
    <mergeCell ref="E306:G306"/>
    <mergeCell ref="A89:F89"/>
    <mergeCell ref="A90:F90"/>
    <mergeCell ref="E91:G91"/>
    <mergeCell ref="A105:F105"/>
    <mergeCell ref="A20:F20"/>
    <mergeCell ref="A21:F21"/>
    <mergeCell ref="A22:F22"/>
    <mergeCell ref="A23:F23"/>
    <mergeCell ref="A2:G2"/>
    <mergeCell ref="A8:G8"/>
    <mergeCell ref="E1298:G1298"/>
    <mergeCell ref="A35:F35"/>
    <mergeCell ref="A36:F36"/>
    <mergeCell ref="A37:F37"/>
    <mergeCell ref="A38:F38"/>
    <mergeCell ref="A39:F39"/>
    <mergeCell ref="E40:G40"/>
    <mergeCell ref="A86:F86"/>
    <mergeCell ref="A87:F87"/>
    <mergeCell ref="A88:F88"/>
    <mergeCell ref="A106:F106"/>
    <mergeCell ref="A107:F107"/>
    <mergeCell ref="A108:F108"/>
    <mergeCell ref="A109:F109"/>
    <mergeCell ref="E110:G110"/>
    <mergeCell ref="A116:F116"/>
    <mergeCell ref="A117:F117"/>
    <mergeCell ref="A118:F118"/>
    <mergeCell ref="A119:F119"/>
    <mergeCell ref="A120:F120"/>
    <mergeCell ref="E121:G121"/>
    <mergeCell ref="A126:F126"/>
    <mergeCell ref="A127:F127"/>
    <mergeCell ref="A128:F128"/>
    <mergeCell ref="A129:F129"/>
    <mergeCell ref="A130:F130"/>
    <mergeCell ref="E131:G131"/>
    <mergeCell ref="A137:F137"/>
    <mergeCell ref="A138:F138"/>
    <mergeCell ref="A139:F139"/>
    <mergeCell ref="A140:F140"/>
    <mergeCell ref="A141:F141"/>
    <mergeCell ref="E142:G142"/>
    <mergeCell ref="A146:F146"/>
    <mergeCell ref="A147:F147"/>
    <mergeCell ref="A148:F148"/>
    <mergeCell ref="A149:F149"/>
    <mergeCell ref="A150:F150"/>
    <mergeCell ref="E151:G151"/>
    <mergeCell ref="A158:F158"/>
    <mergeCell ref="A159:F159"/>
    <mergeCell ref="A160:F160"/>
    <mergeCell ref="A161:F161"/>
    <mergeCell ref="A162:F162"/>
    <mergeCell ref="E163:G163"/>
    <mergeCell ref="A173:F173"/>
    <mergeCell ref="A174:F174"/>
    <mergeCell ref="A175:F175"/>
    <mergeCell ref="A176:F176"/>
    <mergeCell ref="A177:F177"/>
    <mergeCell ref="E178:G178"/>
    <mergeCell ref="A205:F205"/>
    <mergeCell ref="A206:F206"/>
    <mergeCell ref="A207:F207"/>
    <mergeCell ref="A208:F208"/>
    <mergeCell ref="A209:F209"/>
    <mergeCell ref="E210:G210"/>
    <mergeCell ref="E242:G242"/>
    <mergeCell ref="A314:F314"/>
    <mergeCell ref="A301:F301"/>
    <mergeCell ref="A302:F302"/>
    <mergeCell ref="A303:F303"/>
    <mergeCell ref="A304:F304"/>
    <mergeCell ref="A269:F269"/>
    <mergeCell ref="A270:F270"/>
    <mergeCell ref="A271:F271"/>
    <mergeCell ref="A272:F272"/>
    <mergeCell ref="A273:F273"/>
    <mergeCell ref="A315:F315"/>
    <mergeCell ref="A316:F316"/>
    <mergeCell ref="A317:F317"/>
    <mergeCell ref="A318:F318"/>
    <mergeCell ref="E319:G319"/>
    <mergeCell ref="A328:F328"/>
    <mergeCell ref="A329:F329"/>
    <mergeCell ref="A330:F330"/>
    <mergeCell ref="A331:F331"/>
    <mergeCell ref="A332:F332"/>
    <mergeCell ref="E333:G333"/>
    <mergeCell ref="A342:F342"/>
    <mergeCell ref="A343:F343"/>
    <mergeCell ref="A344:F344"/>
    <mergeCell ref="A345:F345"/>
    <mergeCell ref="A346:F346"/>
    <mergeCell ref="E347:G347"/>
    <mergeCell ref="A355:F355"/>
    <mergeCell ref="A356:F356"/>
    <mergeCell ref="A357:F357"/>
    <mergeCell ref="A358:F358"/>
    <mergeCell ref="A359:F359"/>
    <mergeCell ref="E360:G360"/>
    <mergeCell ref="A368:F368"/>
    <mergeCell ref="A369:F369"/>
    <mergeCell ref="A370:F370"/>
    <mergeCell ref="A371:F371"/>
    <mergeCell ref="A372:F372"/>
    <mergeCell ref="E373:G373"/>
    <mergeCell ref="A379:F379"/>
    <mergeCell ref="A380:F380"/>
    <mergeCell ref="A381:F381"/>
    <mergeCell ref="A382:F382"/>
    <mergeCell ref="A383:F383"/>
    <mergeCell ref="E384:G384"/>
    <mergeCell ref="A390:F390"/>
    <mergeCell ref="A391:F391"/>
    <mergeCell ref="A392:F392"/>
    <mergeCell ref="A393:F393"/>
    <mergeCell ref="A394:F394"/>
    <mergeCell ref="E395:G395"/>
    <mergeCell ref="A403:F403"/>
    <mergeCell ref="A404:F404"/>
    <mergeCell ref="A405:F405"/>
    <mergeCell ref="A406:F406"/>
    <mergeCell ref="A407:F407"/>
    <mergeCell ref="E408:G408"/>
    <mergeCell ref="A414:F414"/>
    <mergeCell ref="A415:F415"/>
    <mergeCell ref="A416:F416"/>
    <mergeCell ref="A417:F417"/>
    <mergeCell ref="A418:F418"/>
    <mergeCell ref="E419:G419"/>
    <mergeCell ref="A425:F425"/>
    <mergeCell ref="A426:F426"/>
    <mergeCell ref="A427:F427"/>
    <mergeCell ref="A428:F428"/>
    <mergeCell ref="A429:F429"/>
    <mergeCell ref="E430:G430"/>
    <mergeCell ref="A436:F436"/>
    <mergeCell ref="A437:F437"/>
    <mergeCell ref="A438:F438"/>
    <mergeCell ref="A439:F439"/>
    <mergeCell ref="A440:F440"/>
    <mergeCell ref="E441:G441"/>
    <mergeCell ref="A449:F449"/>
    <mergeCell ref="A450:F450"/>
    <mergeCell ref="A451:F451"/>
    <mergeCell ref="A452:F452"/>
    <mergeCell ref="A453:F453"/>
    <mergeCell ref="E454:G454"/>
    <mergeCell ref="A460:F460"/>
    <mergeCell ref="A461:F461"/>
    <mergeCell ref="A462:F462"/>
    <mergeCell ref="A463:F463"/>
    <mergeCell ref="A464:F464"/>
    <mergeCell ref="E465:G465"/>
    <mergeCell ref="A473:F473"/>
    <mergeCell ref="A474:F474"/>
    <mergeCell ref="A475:F475"/>
    <mergeCell ref="A476:F476"/>
    <mergeCell ref="A477:F477"/>
    <mergeCell ref="E478:G478"/>
    <mergeCell ref="A485:F485"/>
    <mergeCell ref="A486:F486"/>
    <mergeCell ref="A487:F487"/>
    <mergeCell ref="A488:F488"/>
    <mergeCell ref="A489:F489"/>
    <mergeCell ref="E490:G490"/>
    <mergeCell ref="A499:F499"/>
    <mergeCell ref="A500:F500"/>
    <mergeCell ref="A501:F501"/>
    <mergeCell ref="A502:F502"/>
    <mergeCell ref="A503:F503"/>
    <mergeCell ref="E504:G504"/>
    <mergeCell ref="A512:F512"/>
    <mergeCell ref="A513:F513"/>
    <mergeCell ref="A514:F514"/>
    <mergeCell ref="A515:F515"/>
    <mergeCell ref="A516:F516"/>
    <mergeCell ref="E517:G517"/>
    <mergeCell ref="A525:F525"/>
    <mergeCell ref="A526:F526"/>
    <mergeCell ref="A527:F527"/>
    <mergeCell ref="A528:F528"/>
    <mergeCell ref="A529:F529"/>
    <mergeCell ref="E530:G530"/>
    <mergeCell ref="A537:F537"/>
    <mergeCell ref="A538:F538"/>
    <mergeCell ref="A539:F539"/>
    <mergeCell ref="A540:F540"/>
    <mergeCell ref="A541:F541"/>
    <mergeCell ref="E542:G542"/>
    <mergeCell ref="A548:F548"/>
    <mergeCell ref="A549:F549"/>
    <mergeCell ref="A550:F550"/>
    <mergeCell ref="A551:F551"/>
    <mergeCell ref="A552:F552"/>
    <mergeCell ref="E553:G553"/>
    <mergeCell ref="A561:F561"/>
    <mergeCell ref="A562:F562"/>
    <mergeCell ref="A563:F563"/>
    <mergeCell ref="A564:F564"/>
    <mergeCell ref="A565:F565"/>
    <mergeCell ref="E566:G566"/>
    <mergeCell ref="A575:F575"/>
    <mergeCell ref="A576:F576"/>
    <mergeCell ref="A577:F577"/>
    <mergeCell ref="A578:F578"/>
    <mergeCell ref="A579:F579"/>
    <mergeCell ref="E580:G580"/>
    <mergeCell ref="A587:F587"/>
    <mergeCell ref="A588:F588"/>
    <mergeCell ref="A589:F589"/>
    <mergeCell ref="A590:F590"/>
    <mergeCell ref="A591:F591"/>
    <mergeCell ref="E592:G592"/>
    <mergeCell ref="A601:F601"/>
    <mergeCell ref="A602:F602"/>
    <mergeCell ref="A603:F603"/>
    <mergeCell ref="A604:F604"/>
    <mergeCell ref="A605:F605"/>
    <mergeCell ref="E606:G606"/>
    <mergeCell ref="A615:F615"/>
    <mergeCell ref="A616:F616"/>
    <mergeCell ref="A617:F617"/>
    <mergeCell ref="A618:F618"/>
    <mergeCell ref="A619:F619"/>
    <mergeCell ref="E620:G620"/>
    <mergeCell ref="A627:F627"/>
    <mergeCell ref="A628:F628"/>
    <mergeCell ref="A629:F629"/>
    <mergeCell ref="A630:F630"/>
    <mergeCell ref="A631:F631"/>
    <mergeCell ref="E632:G632"/>
    <mergeCell ref="A639:F639"/>
    <mergeCell ref="A640:F640"/>
    <mergeCell ref="A641:F641"/>
    <mergeCell ref="A642:F642"/>
    <mergeCell ref="A643:F643"/>
    <mergeCell ref="E644:G644"/>
    <mergeCell ref="A655:F655"/>
    <mergeCell ref="A656:F656"/>
    <mergeCell ref="A657:F657"/>
    <mergeCell ref="A658:F658"/>
    <mergeCell ref="A659:F659"/>
    <mergeCell ref="E660:G660"/>
    <mergeCell ref="A674:F674"/>
    <mergeCell ref="A675:F675"/>
    <mergeCell ref="A676:F676"/>
    <mergeCell ref="A677:F677"/>
    <mergeCell ref="A678:F678"/>
    <mergeCell ref="E679:G679"/>
    <mergeCell ref="A688:F688"/>
    <mergeCell ref="A689:F689"/>
    <mergeCell ref="A690:F690"/>
    <mergeCell ref="A691:F691"/>
    <mergeCell ref="A692:F692"/>
    <mergeCell ref="E693:G693"/>
    <mergeCell ref="A697:F697"/>
    <mergeCell ref="A698:F698"/>
    <mergeCell ref="A699:F699"/>
    <mergeCell ref="A700:F700"/>
    <mergeCell ref="A701:F701"/>
    <mergeCell ref="E702:G702"/>
    <mergeCell ref="A709:F709"/>
    <mergeCell ref="A710:F710"/>
    <mergeCell ref="A711:F711"/>
    <mergeCell ref="A712:F712"/>
    <mergeCell ref="A713:F713"/>
    <mergeCell ref="E714:G714"/>
    <mergeCell ref="A727:F727"/>
    <mergeCell ref="A728:F728"/>
    <mergeCell ref="A729:F729"/>
    <mergeCell ref="A730:F730"/>
    <mergeCell ref="A731:F731"/>
    <mergeCell ref="E732:G732"/>
    <mergeCell ref="A744:F744"/>
    <mergeCell ref="A745:F745"/>
    <mergeCell ref="A746:F746"/>
    <mergeCell ref="A747:F747"/>
    <mergeCell ref="A748:F748"/>
    <mergeCell ref="E749:G749"/>
    <mergeCell ref="A761:F761"/>
    <mergeCell ref="A762:F762"/>
    <mergeCell ref="A763:F763"/>
    <mergeCell ref="A764:F764"/>
    <mergeCell ref="A765:F765"/>
    <mergeCell ref="E766:G766"/>
    <mergeCell ref="A775:F775"/>
    <mergeCell ref="A776:F776"/>
    <mergeCell ref="A777:F777"/>
    <mergeCell ref="A778:F778"/>
    <mergeCell ref="A779:F779"/>
    <mergeCell ref="E780:G780"/>
    <mergeCell ref="A786:F786"/>
    <mergeCell ref="A787:F787"/>
    <mergeCell ref="A788:F788"/>
    <mergeCell ref="A789:F789"/>
    <mergeCell ref="A790:F790"/>
    <mergeCell ref="E791:G791"/>
    <mergeCell ref="A797:F797"/>
    <mergeCell ref="A798:F798"/>
    <mergeCell ref="A799:F799"/>
    <mergeCell ref="A800:F800"/>
    <mergeCell ref="A801:F801"/>
    <mergeCell ref="E802:G802"/>
    <mergeCell ref="A808:F808"/>
    <mergeCell ref="A809:F809"/>
    <mergeCell ref="A810:F810"/>
    <mergeCell ref="A811:F811"/>
    <mergeCell ref="A812:F812"/>
    <mergeCell ref="E813:G813"/>
    <mergeCell ref="A823:F823"/>
    <mergeCell ref="A824:F824"/>
    <mergeCell ref="A825:F825"/>
    <mergeCell ref="A826:F826"/>
    <mergeCell ref="A827:F827"/>
    <mergeCell ref="E828:G828"/>
    <mergeCell ref="A836:F836"/>
    <mergeCell ref="A837:F837"/>
    <mergeCell ref="A838:F838"/>
    <mergeCell ref="A839:F839"/>
    <mergeCell ref="A840:F840"/>
    <mergeCell ref="E841:G841"/>
    <mergeCell ref="A848:F848"/>
    <mergeCell ref="A849:F849"/>
    <mergeCell ref="A850:F850"/>
    <mergeCell ref="A851:F851"/>
    <mergeCell ref="A852:F852"/>
    <mergeCell ref="E853:G853"/>
    <mergeCell ref="A860:F860"/>
    <mergeCell ref="A861:F861"/>
    <mergeCell ref="A862:F862"/>
    <mergeCell ref="A863:F863"/>
    <mergeCell ref="A864:F864"/>
    <mergeCell ref="E865:G865"/>
    <mergeCell ref="A871:F871"/>
    <mergeCell ref="A872:F872"/>
    <mergeCell ref="A873:F873"/>
    <mergeCell ref="A874:F874"/>
    <mergeCell ref="A875:F875"/>
    <mergeCell ref="E876:G876"/>
    <mergeCell ref="A881:F881"/>
    <mergeCell ref="A882:F882"/>
    <mergeCell ref="A883:F883"/>
    <mergeCell ref="A884:F884"/>
    <mergeCell ref="A885:F885"/>
    <mergeCell ref="E886:G886"/>
    <mergeCell ref="A892:F892"/>
    <mergeCell ref="A893:F893"/>
    <mergeCell ref="A894:F894"/>
    <mergeCell ref="A895:F895"/>
    <mergeCell ref="A896:F896"/>
    <mergeCell ref="E897:G897"/>
    <mergeCell ref="A904:F904"/>
    <mergeCell ref="A905:F905"/>
    <mergeCell ref="A906:F906"/>
    <mergeCell ref="A907:F907"/>
    <mergeCell ref="A908:F908"/>
    <mergeCell ref="E909:G909"/>
    <mergeCell ref="A918:F918"/>
    <mergeCell ref="A919:F919"/>
    <mergeCell ref="A920:F920"/>
    <mergeCell ref="A921:F921"/>
    <mergeCell ref="A922:F922"/>
    <mergeCell ref="E923:G923"/>
    <mergeCell ref="A929:F929"/>
    <mergeCell ref="A930:F930"/>
    <mergeCell ref="A931:F931"/>
    <mergeCell ref="A932:F932"/>
    <mergeCell ref="A933:F933"/>
    <mergeCell ref="E934:G934"/>
    <mergeCell ref="A943:F943"/>
    <mergeCell ref="A944:F944"/>
    <mergeCell ref="A945:F945"/>
    <mergeCell ref="A946:F946"/>
    <mergeCell ref="A947:F947"/>
    <mergeCell ref="E948:G948"/>
    <mergeCell ref="A956:F956"/>
    <mergeCell ref="A957:F957"/>
    <mergeCell ref="A958:F958"/>
    <mergeCell ref="A959:F959"/>
    <mergeCell ref="A960:F960"/>
    <mergeCell ref="E961:G961"/>
    <mergeCell ref="A965:F965"/>
    <mergeCell ref="A966:F966"/>
    <mergeCell ref="A967:F967"/>
    <mergeCell ref="A968:F968"/>
    <mergeCell ref="A969:F969"/>
    <mergeCell ref="E970:G970"/>
    <mergeCell ref="A981:F981"/>
    <mergeCell ref="A982:F982"/>
    <mergeCell ref="A983:F983"/>
    <mergeCell ref="A984:F984"/>
    <mergeCell ref="A985:F985"/>
    <mergeCell ref="E986:G986"/>
    <mergeCell ref="A993:F993"/>
    <mergeCell ref="A994:F994"/>
    <mergeCell ref="A995:F995"/>
    <mergeCell ref="A996:F996"/>
    <mergeCell ref="A997:F997"/>
    <mergeCell ref="E998:G998"/>
    <mergeCell ref="A1005:F1005"/>
    <mergeCell ref="A1006:F1006"/>
    <mergeCell ref="A1007:F1007"/>
    <mergeCell ref="A1008:F1008"/>
    <mergeCell ref="A1009:F1009"/>
    <mergeCell ref="E1010:G1010"/>
    <mergeCell ref="A1016:F1016"/>
    <mergeCell ref="A1017:F1017"/>
    <mergeCell ref="A1018:F1018"/>
    <mergeCell ref="A1019:F1019"/>
    <mergeCell ref="A1020:F1020"/>
    <mergeCell ref="E1021:G1021"/>
    <mergeCell ref="A1027:F1027"/>
    <mergeCell ref="A1028:F1028"/>
    <mergeCell ref="A1029:F1029"/>
    <mergeCell ref="A1030:F1030"/>
    <mergeCell ref="A1031:F1031"/>
    <mergeCell ref="E1032:G1032"/>
    <mergeCell ref="A1039:F1039"/>
    <mergeCell ref="A1040:F1040"/>
    <mergeCell ref="A1041:F1041"/>
    <mergeCell ref="A1042:F1042"/>
    <mergeCell ref="A1043:F1043"/>
    <mergeCell ref="E1044:G1044"/>
    <mergeCell ref="A1057:F1057"/>
    <mergeCell ref="A1058:F1058"/>
    <mergeCell ref="A1059:F1059"/>
    <mergeCell ref="A1060:F1060"/>
    <mergeCell ref="A1061:F1061"/>
    <mergeCell ref="E1062:G1062"/>
    <mergeCell ref="A1069:F1069"/>
    <mergeCell ref="A1070:F1070"/>
    <mergeCell ref="A1071:F1071"/>
    <mergeCell ref="A1072:F1072"/>
    <mergeCell ref="A1073:F1073"/>
    <mergeCell ref="E1074:G1074"/>
    <mergeCell ref="A1084:F1084"/>
    <mergeCell ref="A1085:F1085"/>
    <mergeCell ref="A1086:F1086"/>
    <mergeCell ref="A1087:F1087"/>
    <mergeCell ref="A1088:F1088"/>
    <mergeCell ref="E1089:G1089"/>
    <mergeCell ref="A1096:F1096"/>
    <mergeCell ref="A1097:F1097"/>
    <mergeCell ref="A1098:F1098"/>
    <mergeCell ref="A1099:F1099"/>
    <mergeCell ref="A1100:F1100"/>
    <mergeCell ref="E1101:G1101"/>
    <mergeCell ref="A1108:F1108"/>
    <mergeCell ref="A1109:F1109"/>
    <mergeCell ref="A1110:F1110"/>
    <mergeCell ref="A1111:F1111"/>
    <mergeCell ref="A1112:F1112"/>
    <mergeCell ref="E1113:G1113"/>
    <mergeCell ref="A1119:F1119"/>
    <mergeCell ref="A1120:F1120"/>
    <mergeCell ref="A1121:F1121"/>
    <mergeCell ref="A1122:F1122"/>
    <mergeCell ref="A1123:F1123"/>
    <mergeCell ref="E1124:G1124"/>
    <mergeCell ref="A1130:F1130"/>
    <mergeCell ref="A1131:F1131"/>
    <mergeCell ref="A1132:F1132"/>
    <mergeCell ref="A1133:F1133"/>
    <mergeCell ref="A1134:F1134"/>
    <mergeCell ref="E1135:G1135"/>
    <mergeCell ref="A1141:F1141"/>
    <mergeCell ref="A1142:F1142"/>
    <mergeCell ref="A1143:F1143"/>
    <mergeCell ref="A1144:F1144"/>
    <mergeCell ref="A1145:F1145"/>
    <mergeCell ref="E1146:G1146"/>
    <mergeCell ref="A1154:F1154"/>
    <mergeCell ref="A1155:F1155"/>
    <mergeCell ref="A1156:F1156"/>
    <mergeCell ref="A1157:F1157"/>
    <mergeCell ref="A1158:F1158"/>
    <mergeCell ref="E1159:G1159"/>
    <mergeCell ref="A1167:F1167"/>
    <mergeCell ref="A1168:F1168"/>
    <mergeCell ref="A1169:F1169"/>
    <mergeCell ref="A1170:F1170"/>
    <mergeCell ref="A1171:F1171"/>
    <mergeCell ref="E1172:G1172"/>
    <mergeCell ref="A1178:F1178"/>
    <mergeCell ref="A1179:F1179"/>
    <mergeCell ref="A1180:F1180"/>
    <mergeCell ref="A1181:F1181"/>
    <mergeCell ref="A1182:F1182"/>
    <mergeCell ref="E1183:G1183"/>
    <mergeCell ref="A1191:F1191"/>
    <mergeCell ref="A1192:F1192"/>
    <mergeCell ref="A1193:F1193"/>
    <mergeCell ref="A1194:F1194"/>
    <mergeCell ref="A1195:F1195"/>
    <mergeCell ref="E1196:G1196"/>
    <mergeCell ref="A1200:F1200"/>
    <mergeCell ref="A1201:F1201"/>
    <mergeCell ref="A1202:F1202"/>
    <mergeCell ref="A1203:F1203"/>
    <mergeCell ref="A1204:F1204"/>
    <mergeCell ref="E1205:G1205"/>
    <mergeCell ref="A1211:F1211"/>
    <mergeCell ref="A1212:F1212"/>
    <mergeCell ref="A1213:F1213"/>
    <mergeCell ref="A1214:F1214"/>
    <mergeCell ref="A1215:F1215"/>
    <mergeCell ref="E1216:G1216"/>
    <mergeCell ref="A1220:F1220"/>
    <mergeCell ref="A1221:F1221"/>
    <mergeCell ref="A1222:F1222"/>
    <mergeCell ref="A1223:F1223"/>
    <mergeCell ref="A1224:F1224"/>
    <mergeCell ref="E1225:G1225"/>
    <mergeCell ref="A1231:F1231"/>
    <mergeCell ref="A1232:F1232"/>
    <mergeCell ref="A1233:F1233"/>
    <mergeCell ref="A1234:F1234"/>
    <mergeCell ref="A1235:F1235"/>
    <mergeCell ref="E1236:G1236"/>
    <mergeCell ref="A1244:F1244"/>
    <mergeCell ref="A1245:F1245"/>
    <mergeCell ref="A1246:F1246"/>
    <mergeCell ref="A1247:F1247"/>
    <mergeCell ref="A1248:F1248"/>
    <mergeCell ref="E1249:G1249"/>
    <mergeCell ref="A1255:F1255"/>
    <mergeCell ref="A1256:F1256"/>
    <mergeCell ref="A1257:F1257"/>
    <mergeCell ref="A1258:F1258"/>
    <mergeCell ref="A1259:F1259"/>
    <mergeCell ref="E1260:G1260"/>
    <mergeCell ref="A1268:F1268"/>
    <mergeCell ref="A1269:F1269"/>
    <mergeCell ref="A1270:F1270"/>
    <mergeCell ref="A1271:F1271"/>
    <mergeCell ref="A1272:F1272"/>
    <mergeCell ref="E1273:G1273"/>
    <mergeCell ref="A1283:F1283"/>
    <mergeCell ref="A1284:F1284"/>
    <mergeCell ref="A1285:F1285"/>
    <mergeCell ref="A1286:F1286"/>
    <mergeCell ref="A1287:F1287"/>
    <mergeCell ref="E1288:G1288"/>
    <mergeCell ref="A1292:F1292"/>
    <mergeCell ref="A1293:F1293"/>
    <mergeCell ref="A1294:F1294"/>
    <mergeCell ref="A1295:F1295"/>
    <mergeCell ref="A1296:F1296"/>
    <mergeCell ref="E1297:G1297"/>
    <mergeCell ref="A237:F237"/>
    <mergeCell ref="A238:F238"/>
    <mergeCell ref="A239:F239"/>
    <mergeCell ref="A240:F240"/>
    <mergeCell ref="A241:F241"/>
  </mergeCells>
  <conditionalFormatting sqref="F12 B12:B18 B27:B34 B43:B85 B94:B104 B113:B115 B124:B125 B134:B136 B145 B154:B157 B166:B172 B309:B313 B336:B341 B350:B354 B322:B327 B363:B367 B376:B378 B387:B389 B398:B402 B411:B413 B422:B424 B433:B435 B444:B448 B457:B459 B468:B472 B481:B484 B493:B498 B507:B511 B520:B524 B533:B536 B545:B547 B556:B560 B569:B574 B583:B586 B595:B600 B609:B614 B623:B626 B635:B638 B647:B654 B663:B673 B682:B687 B696 B705:B708 B717:B726 B735:B743 B752:B760 B769:B774 B783:B785 B794:B796 B805:B807 B816:B822 B831:B835 B844:B847 B856:B859 B868:B870 B879:B880 B889:B891 B900:B903 B912:B917 B937:B942 B951:B955 B964 B973:B980 B989:B992 B1001:B1004 B1013:B1015 B1024:B1026 B1035:B1038 B1047:B1056 B1065:B1068 B1077:B1083 B1092:B1095 B1104:B1107 B1116:B1118 B1127:B1129 B1138:B1140 B1149:B1153 B1162:B1166 B1175:B1177 B1186:B1190 B1199 B1208:B1210 B1219 B1228:B1230 B1239:B1243 B1252:B1254 B1263:B1267 B1276:B1282 B1291 B181:B204 B213:B236 B245:B268 B277:B300 J16:J17 J12:J14 J85 J124:J125 J145 J696 J879:J880 J964 J1199 J1219 J1291 J31:J32 J27:J29 J82:J83 J94:J96 J102 J78:J79 J65:J66 J61:J62 J58:J59 J54:J55 J51:J52 J47:J48 J43:J45 J74:J75 J71:J72 J68 J98:J99 J113:J115 J134:J136 J154:J156 J166:J168 J202 J192:J193 J195:J196 J313 J309:J311 J322:J324 J336:J338 J354 J350:J352 J367 J363:J365 J376:J378 J387:J389 J402 J398:J400 J411:J413 J422:J424 J433:J435 J448 J444:J446 J457:J459 J472 J468:J470 J481:J483 J493:J495 J511 J507:J509 J524 J520:J522 J533:J535 J545:J547 J560 J556:J558 J569:J571 J583:J585 J595:J597 J609:J611 J623:J625 J635:J637 J647:J649 J651:J652 J663:J665 J671 J667:J668 J682:J684 J705:J707 J717:J719 J725 J721:J722 J735:J737 J743 J739:J740 J752:J754 J760 J756:J757 J769:J771 J783:J785 J794:J796 J805:J807 J816:J818 J835 J831:J833 J844:J846 J856:J858 J868:J870 J889:J891 J900:J902 J912:J914 J937:J939 J955 J951:J953 J973:J975 J977:J978 J989:J991 J1001:J1003 J1013:J1015 J1024:J1026 J1035:J1037 J1047:J1049 J1055 J1051:J1052 J1065:J1067 J1077:J1079 J1092:J1094 J1104:J1106 J1116:J1118 J1127:J1129 J1138:J1140 J1153 J1149:J1151 J1166 J1162:J1164 J1175:J1177 J1190 J1186:J1188 J1208:J1210 J1228:J1230 J1243 J1239:J1241 J1252:J1254 J1267 J1263:J1265 J1276:J1278 J189 J181:J183 J185:J186 J199 J234 J224:J225 J227:J228 J221 J213:J215 J217:J218 J231 J266 J256:J257 J259:J260 J253 J245:J247 J249:J250 J263 J298 J288:J289 J291:J292 J285 J277:J279 J281:J282 J295 J170:J171 J326:J327 J340:J341 J497:J498 J573:J574 J599:J600 J613:J614 J686:J687 J773:J774 J820:J821 J916:J917 J941:J942 J1081:J1082 J1280:J1281 F16:F17">
    <cfRule type="expression" priority="2873" dxfId="2">
      <formula>AND($L12="",COMPOSIÇÕES!#REF!="",$D12=2)</formula>
    </cfRule>
    <cfRule type="expression" priority="2874" dxfId="1">
      <formula>AND($L12="",COMPOSIÇÕES!#REF!="",$D12=5)</formula>
    </cfRule>
    <cfRule type="expression" priority="2875" dxfId="0">
      <formula>AND($L12="",COMPOSIÇÕES!#REF!="",$D12=8)</formula>
    </cfRule>
    <cfRule type="expression" priority="2876" dxfId="513">
      <formula>AND($L12="",COMPOSIÇÕES!#REF!="",$D12=11)</formula>
    </cfRule>
  </conditionalFormatting>
  <conditionalFormatting sqref="F13:F15">
    <cfRule type="expression" priority="681" dxfId="2">
      <formula>AND($L13="",COMPOSIÇÕES!#REF!="",$D13=2)</formula>
    </cfRule>
    <cfRule type="expression" priority="682" dxfId="1">
      <formula>AND($L13="",COMPOSIÇÕES!#REF!="",$D13=5)</formula>
    </cfRule>
    <cfRule type="expression" priority="683" dxfId="0">
      <formula>AND($L13="",COMPOSIÇÕES!#REF!="",$D13=8)</formula>
    </cfRule>
    <cfRule type="expression" priority="684" dxfId="513">
      <formula>AND($L13="",COMPOSIÇÕES!#REF!="",$D13=11)</formula>
    </cfRule>
  </conditionalFormatting>
  <conditionalFormatting sqref="F18">
    <cfRule type="expression" priority="677" dxfId="2">
      <formula>AND($L18="",COMPOSIÇÕES!#REF!="",$D18=2)</formula>
    </cfRule>
    <cfRule type="expression" priority="678" dxfId="1">
      <formula>AND($L18="",COMPOSIÇÕES!#REF!="",$D18=5)</formula>
    </cfRule>
    <cfRule type="expression" priority="679" dxfId="0">
      <formula>AND($L18="",COMPOSIÇÕES!#REF!="",$D18=8)</formula>
    </cfRule>
    <cfRule type="expression" priority="680" dxfId="513">
      <formula>AND($L18="",COMPOSIÇÕES!#REF!="",$D18=11)</formula>
    </cfRule>
  </conditionalFormatting>
  <conditionalFormatting sqref="F27:F29 F32:F34">
    <cfRule type="expression" priority="673" dxfId="2">
      <formula>AND($L27="",COMPOSIÇÕES!#REF!="",$D27=2)</formula>
    </cfRule>
    <cfRule type="expression" priority="674" dxfId="1">
      <formula>AND($L27="",COMPOSIÇÕES!#REF!="",$D27=5)</formula>
    </cfRule>
    <cfRule type="expression" priority="675" dxfId="0">
      <formula>AND($L27="",COMPOSIÇÕES!#REF!="",$D27=8)</formula>
    </cfRule>
    <cfRule type="expression" priority="676" dxfId="513">
      <formula>AND($L27="",COMPOSIÇÕES!#REF!="",$D27=11)</formula>
    </cfRule>
  </conditionalFormatting>
  <conditionalFormatting sqref="F43:F85">
    <cfRule type="expression" priority="669" dxfId="2">
      <formula>AND($L43="",COMPOSIÇÕES!#REF!="",$D43=2)</formula>
    </cfRule>
    <cfRule type="expression" priority="670" dxfId="1">
      <formula>AND($L43="",COMPOSIÇÕES!#REF!="",$D43=5)</formula>
    </cfRule>
    <cfRule type="expression" priority="671" dxfId="0">
      <formula>AND($L43="",COMPOSIÇÕES!#REF!="",$D43=8)</formula>
    </cfRule>
    <cfRule type="expression" priority="672" dxfId="513">
      <formula>AND($L43="",COMPOSIÇÕES!#REF!="",$D43=11)</formula>
    </cfRule>
  </conditionalFormatting>
  <conditionalFormatting sqref="F94:F98 F101:F104">
    <cfRule type="expression" priority="665" dxfId="2">
      <formula>AND($L94="",COMPOSIÇÕES!#REF!="",$D94=2)</formula>
    </cfRule>
    <cfRule type="expression" priority="666" dxfId="1">
      <formula>AND($L94="",COMPOSIÇÕES!#REF!="",$D94=5)</formula>
    </cfRule>
    <cfRule type="expression" priority="667" dxfId="0">
      <formula>AND($L94="",COMPOSIÇÕES!#REF!="",$D94=8)</formula>
    </cfRule>
    <cfRule type="expression" priority="668" dxfId="513">
      <formula>AND($L94="",COMPOSIÇÕES!#REF!="",$D94=11)</formula>
    </cfRule>
  </conditionalFormatting>
  <conditionalFormatting sqref="F1175">
    <cfRule type="expression" priority="357" dxfId="2">
      <formula>AND($L1175="",COMPOSIÇÕES!#REF!="",$D1175=2)</formula>
    </cfRule>
    <cfRule type="expression" priority="358" dxfId="1">
      <formula>AND($L1175="",COMPOSIÇÕES!#REF!="",$D1175=5)</formula>
    </cfRule>
    <cfRule type="expression" priority="359" dxfId="0">
      <formula>AND($L1175="",COMPOSIÇÕES!#REF!="",$D1175=8)</formula>
    </cfRule>
    <cfRule type="expression" priority="360" dxfId="513">
      <formula>AND($L1175="",COMPOSIÇÕES!#REF!="",$D1175=11)</formula>
    </cfRule>
  </conditionalFormatting>
  <conditionalFormatting sqref="F134:F135">
    <cfRule type="expression" priority="657" dxfId="2">
      <formula>AND($L134="",COMPOSIÇÕES!#REF!="",$D134=2)</formula>
    </cfRule>
    <cfRule type="expression" priority="658" dxfId="1">
      <formula>AND($L134="",COMPOSIÇÕES!#REF!="",$D134=5)</formula>
    </cfRule>
    <cfRule type="expression" priority="659" dxfId="0">
      <formula>AND($L134="",COMPOSIÇÕES!#REF!="",$D134=8)</formula>
    </cfRule>
    <cfRule type="expression" priority="660" dxfId="513">
      <formula>AND($L134="",COMPOSIÇÕES!#REF!="",$D134=11)</formula>
    </cfRule>
  </conditionalFormatting>
  <conditionalFormatting sqref="F155:F157">
    <cfRule type="expression" priority="653" dxfId="2">
      <formula>AND($L155="",COMPOSIÇÕES!#REF!="",$D155=2)</formula>
    </cfRule>
    <cfRule type="expression" priority="654" dxfId="1">
      <formula>AND($L155="",COMPOSIÇÕES!#REF!="",$D155=5)</formula>
    </cfRule>
    <cfRule type="expression" priority="655" dxfId="0">
      <formula>AND($L155="",COMPOSIÇÕES!#REF!="",$D155=8)</formula>
    </cfRule>
    <cfRule type="expression" priority="656" dxfId="513">
      <formula>AND($L155="",COMPOSIÇÕES!#REF!="",$D155=11)</formula>
    </cfRule>
  </conditionalFormatting>
  <conditionalFormatting sqref="F166:F168 F171:F172">
    <cfRule type="expression" priority="649" dxfId="2">
      <formula>AND($L166="",COMPOSIÇÕES!#REF!="",$D166=2)</formula>
    </cfRule>
    <cfRule type="expression" priority="650" dxfId="1">
      <formula>AND($L166="",COMPOSIÇÕES!#REF!="",$D166=5)</formula>
    </cfRule>
    <cfRule type="expression" priority="651" dxfId="0">
      <formula>AND($L166="",COMPOSIÇÕES!#REF!="",$D166=8)</formula>
    </cfRule>
    <cfRule type="expression" priority="652" dxfId="513">
      <formula>AND($L166="",COMPOSIÇÕES!#REF!="",$D166=11)</formula>
    </cfRule>
  </conditionalFormatting>
  <conditionalFormatting sqref="F181:F204">
    <cfRule type="expression" priority="645" dxfId="2">
      <formula>AND($L181="",COMPOSIÇÕES!#REF!="",$D181=2)</formula>
    </cfRule>
    <cfRule type="expression" priority="646" dxfId="1">
      <formula>AND($L181="",COMPOSIÇÕES!#REF!="",$D181=5)</formula>
    </cfRule>
    <cfRule type="expression" priority="647" dxfId="0">
      <formula>AND($L181="",COMPOSIÇÕES!#REF!="",$D181=8)</formula>
    </cfRule>
    <cfRule type="expression" priority="648" dxfId="513">
      <formula>AND($L181="",COMPOSIÇÕES!#REF!="",$D181=11)</formula>
    </cfRule>
  </conditionalFormatting>
  <conditionalFormatting sqref="F213:F236">
    <cfRule type="expression" priority="641" dxfId="2">
      <formula>AND($L213="",COMPOSIÇÕES!#REF!="",$D213=2)</formula>
    </cfRule>
    <cfRule type="expression" priority="642" dxfId="1">
      <formula>AND($L213="",COMPOSIÇÕES!#REF!="",$D213=5)</formula>
    </cfRule>
    <cfRule type="expression" priority="643" dxfId="0">
      <formula>AND($L213="",COMPOSIÇÕES!#REF!="",$D213=8)</formula>
    </cfRule>
    <cfRule type="expression" priority="644" dxfId="513">
      <formula>AND($L213="",COMPOSIÇÕES!#REF!="",$D213=11)</formula>
    </cfRule>
  </conditionalFormatting>
  <conditionalFormatting sqref="F245:F268">
    <cfRule type="expression" priority="637" dxfId="2">
      <formula>AND($L245="",COMPOSIÇÕES!#REF!="",$D245=2)</formula>
    </cfRule>
    <cfRule type="expression" priority="638" dxfId="1">
      <formula>AND($L245="",COMPOSIÇÕES!#REF!="",$D245=5)</formula>
    </cfRule>
    <cfRule type="expression" priority="639" dxfId="0">
      <formula>AND($L245="",COMPOSIÇÕES!#REF!="",$D245=8)</formula>
    </cfRule>
    <cfRule type="expression" priority="640" dxfId="513">
      <formula>AND($L245="",COMPOSIÇÕES!#REF!="",$D245=11)</formula>
    </cfRule>
  </conditionalFormatting>
  <conditionalFormatting sqref="F277:F300">
    <cfRule type="expression" priority="633" dxfId="2">
      <formula>AND($L277="",COMPOSIÇÕES!#REF!="",$D277=2)</formula>
    </cfRule>
    <cfRule type="expression" priority="634" dxfId="1">
      <formula>AND($L277="",COMPOSIÇÕES!#REF!="",$D277=5)</formula>
    </cfRule>
    <cfRule type="expression" priority="635" dxfId="0">
      <formula>AND($L277="",COMPOSIÇÕES!#REF!="",$D277=8)</formula>
    </cfRule>
    <cfRule type="expression" priority="636" dxfId="513">
      <formula>AND($L277="",COMPOSIÇÕES!#REF!="",$D277=11)</formula>
    </cfRule>
  </conditionalFormatting>
  <conditionalFormatting sqref="F309:F310 F313">
    <cfRule type="expression" priority="629" dxfId="2">
      <formula>AND($L309="",COMPOSIÇÕES!#REF!="",$D309=2)</formula>
    </cfRule>
    <cfRule type="expression" priority="630" dxfId="1">
      <formula>AND($L309="",COMPOSIÇÕES!#REF!="",$D309=5)</formula>
    </cfRule>
    <cfRule type="expression" priority="631" dxfId="0">
      <formula>AND($L309="",COMPOSIÇÕES!#REF!="",$D309=8)</formula>
    </cfRule>
    <cfRule type="expression" priority="632" dxfId="513">
      <formula>AND($L309="",COMPOSIÇÕES!#REF!="",$D309=11)</formula>
    </cfRule>
  </conditionalFormatting>
  <conditionalFormatting sqref="F322:F325">
    <cfRule type="expression" priority="625" dxfId="2">
      <formula>AND($L322="",COMPOSIÇÕES!#REF!="",$D322=2)</formula>
    </cfRule>
    <cfRule type="expression" priority="626" dxfId="1">
      <formula>AND($L322="",COMPOSIÇÕES!#REF!="",$D322=5)</formula>
    </cfRule>
    <cfRule type="expression" priority="627" dxfId="0">
      <formula>AND($L322="",COMPOSIÇÕES!#REF!="",$D322=8)</formula>
    </cfRule>
    <cfRule type="expression" priority="628" dxfId="513">
      <formula>AND($L322="",COMPOSIÇÕES!#REF!="",$D322=11)</formula>
    </cfRule>
  </conditionalFormatting>
  <conditionalFormatting sqref="F336:F339">
    <cfRule type="expression" priority="621" dxfId="2">
      <formula>AND($L336="",COMPOSIÇÕES!#REF!="",$D336=2)</formula>
    </cfRule>
    <cfRule type="expression" priority="622" dxfId="1">
      <formula>AND($L336="",COMPOSIÇÕES!#REF!="",$D336=5)</formula>
    </cfRule>
    <cfRule type="expression" priority="623" dxfId="0">
      <formula>AND($L336="",COMPOSIÇÕES!#REF!="",$D336=8)</formula>
    </cfRule>
    <cfRule type="expression" priority="624" dxfId="513">
      <formula>AND($L336="",COMPOSIÇÕES!#REF!="",$D336=11)</formula>
    </cfRule>
  </conditionalFormatting>
  <conditionalFormatting sqref="F350 F353:F354">
    <cfRule type="expression" priority="617" dxfId="2">
      <formula>AND($L350="",COMPOSIÇÕES!#REF!="",$D350=2)</formula>
    </cfRule>
    <cfRule type="expression" priority="618" dxfId="1">
      <formula>AND($L350="",COMPOSIÇÕES!#REF!="",$D350=5)</formula>
    </cfRule>
    <cfRule type="expression" priority="619" dxfId="0">
      <formula>AND($L350="",COMPOSIÇÕES!#REF!="",$D350=8)</formula>
    </cfRule>
    <cfRule type="expression" priority="620" dxfId="513">
      <formula>AND($L350="",COMPOSIÇÕES!#REF!="",$D350=11)</formula>
    </cfRule>
  </conditionalFormatting>
  <conditionalFormatting sqref="F363:F365">
    <cfRule type="expression" priority="613" dxfId="2">
      <formula>AND($L363="",COMPOSIÇÕES!#REF!="",$D363=2)</formula>
    </cfRule>
    <cfRule type="expression" priority="614" dxfId="1">
      <formula>AND($L363="",COMPOSIÇÕES!#REF!="",$D363=5)</formula>
    </cfRule>
    <cfRule type="expression" priority="615" dxfId="0">
      <formula>AND($L363="",COMPOSIÇÕES!#REF!="",$D363=8)</formula>
    </cfRule>
    <cfRule type="expression" priority="616" dxfId="513">
      <formula>AND($L363="",COMPOSIÇÕES!#REF!="",$D363=11)</formula>
    </cfRule>
  </conditionalFormatting>
  <conditionalFormatting sqref="F376">
    <cfRule type="expression" priority="609" dxfId="2">
      <formula>AND($L376="",COMPOSIÇÕES!#REF!="",$D376=2)</formula>
    </cfRule>
    <cfRule type="expression" priority="610" dxfId="1">
      <formula>AND($L376="",COMPOSIÇÕES!#REF!="",$D376=5)</formula>
    </cfRule>
    <cfRule type="expression" priority="611" dxfId="0">
      <formula>AND($L376="",COMPOSIÇÕES!#REF!="",$D376=8)</formula>
    </cfRule>
    <cfRule type="expression" priority="612" dxfId="513">
      <formula>AND($L376="",COMPOSIÇÕES!#REF!="",$D376=11)</formula>
    </cfRule>
  </conditionalFormatting>
  <conditionalFormatting sqref="F387">
    <cfRule type="expression" priority="605" dxfId="2">
      <formula>AND($L387="",COMPOSIÇÕES!#REF!="",$D387=2)</formula>
    </cfRule>
    <cfRule type="expression" priority="606" dxfId="1">
      <formula>AND($L387="",COMPOSIÇÕES!#REF!="",$D387=5)</formula>
    </cfRule>
    <cfRule type="expression" priority="607" dxfId="0">
      <formula>AND($L387="",COMPOSIÇÕES!#REF!="",$D387=8)</formula>
    </cfRule>
    <cfRule type="expression" priority="608" dxfId="513">
      <formula>AND($L387="",COMPOSIÇÕES!#REF!="",$D387=11)</formula>
    </cfRule>
  </conditionalFormatting>
  <conditionalFormatting sqref="F398:F400">
    <cfRule type="expression" priority="601" dxfId="2">
      <formula>AND($L398="",COMPOSIÇÕES!#REF!="",$D398=2)</formula>
    </cfRule>
    <cfRule type="expression" priority="602" dxfId="1">
      <formula>AND($L398="",COMPOSIÇÕES!#REF!="",$D398=5)</formula>
    </cfRule>
    <cfRule type="expression" priority="603" dxfId="0">
      <formula>AND($L398="",COMPOSIÇÕES!#REF!="",$D398=8)</formula>
    </cfRule>
    <cfRule type="expression" priority="604" dxfId="513">
      <formula>AND($L398="",COMPOSIÇÕES!#REF!="",$D398=11)</formula>
    </cfRule>
  </conditionalFormatting>
  <conditionalFormatting sqref="F411">
    <cfRule type="expression" priority="597" dxfId="2">
      <formula>AND($L411="",COMPOSIÇÕES!#REF!="",$D411=2)</formula>
    </cfRule>
    <cfRule type="expression" priority="598" dxfId="1">
      <formula>AND($L411="",COMPOSIÇÕES!#REF!="",$D411=5)</formula>
    </cfRule>
    <cfRule type="expression" priority="599" dxfId="0">
      <formula>AND($L411="",COMPOSIÇÕES!#REF!="",$D411=8)</formula>
    </cfRule>
    <cfRule type="expression" priority="600" dxfId="513">
      <formula>AND($L411="",COMPOSIÇÕES!#REF!="",$D411=11)</formula>
    </cfRule>
  </conditionalFormatting>
  <conditionalFormatting sqref="F422">
    <cfRule type="expression" priority="593" dxfId="2">
      <formula>AND($L422="",COMPOSIÇÕES!#REF!="",$D422=2)</formula>
    </cfRule>
    <cfRule type="expression" priority="594" dxfId="1">
      <formula>AND($L422="",COMPOSIÇÕES!#REF!="",$D422=5)</formula>
    </cfRule>
    <cfRule type="expression" priority="595" dxfId="0">
      <formula>AND($L422="",COMPOSIÇÕES!#REF!="",$D422=8)</formula>
    </cfRule>
    <cfRule type="expression" priority="596" dxfId="513">
      <formula>AND($L422="",COMPOSIÇÕES!#REF!="",$D422=11)</formula>
    </cfRule>
  </conditionalFormatting>
  <conditionalFormatting sqref="F433">
    <cfRule type="expression" priority="589" dxfId="2">
      <formula>AND($L433="",COMPOSIÇÕES!#REF!="",$D433=2)</formula>
    </cfRule>
    <cfRule type="expression" priority="590" dxfId="1">
      <formula>AND($L433="",COMPOSIÇÕES!#REF!="",$D433=5)</formula>
    </cfRule>
    <cfRule type="expression" priority="591" dxfId="0">
      <formula>AND($L433="",COMPOSIÇÕES!#REF!="",$D433=8)</formula>
    </cfRule>
    <cfRule type="expression" priority="592" dxfId="513">
      <formula>AND($L433="",COMPOSIÇÕES!#REF!="",$D433=11)</formula>
    </cfRule>
  </conditionalFormatting>
  <conditionalFormatting sqref="F444:F446">
    <cfRule type="expression" priority="585" dxfId="2">
      <formula>AND($L444="",COMPOSIÇÕES!#REF!="",$D444=2)</formula>
    </cfRule>
    <cfRule type="expression" priority="586" dxfId="1">
      <formula>AND($L444="",COMPOSIÇÕES!#REF!="",$D444=5)</formula>
    </cfRule>
    <cfRule type="expression" priority="587" dxfId="0">
      <formula>AND($L444="",COMPOSIÇÕES!#REF!="",$D444=8)</formula>
    </cfRule>
    <cfRule type="expression" priority="588" dxfId="513">
      <formula>AND($L444="",COMPOSIÇÕES!#REF!="",$D444=11)</formula>
    </cfRule>
  </conditionalFormatting>
  <conditionalFormatting sqref="F457">
    <cfRule type="expression" priority="581" dxfId="2">
      <formula>AND($L457="",COMPOSIÇÕES!#REF!="",$D457=2)</formula>
    </cfRule>
    <cfRule type="expression" priority="582" dxfId="1">
      <formula>AND($L457="",COMPOSIÇÕES!#REF!="",$D457=5)</formula>
    </cfRule>
    <cfRule type="expression" priority="583" dxfId="0">
      <formula>AND($L457="",COMPOSIÇÕES!#REF!="",$D457=8)</formula>
    </cfRule>
    <cfRule type="expression" priority="584" dxfId="513">
      <formula>AND($L457="",COMPOSIÇÕES!#REF!="",$D457=11)</formula>
    </cfRule>
  </conditionalFormatting>
  <conditionalFormatting sqref="F468:F470">
    <cfRule type="expression" priority="577" dxfId="2">
      <formula>AND($L468="",COMPOSIÇÕES!#REF!="",$D468=2)</formula>
    </cfRule>
    <cfRule type="expression" priority="578" dxfId="1">
      <formula>AND($L468="",COMPOSIÇÕES!#REF!="",$D468=5)</formula>
    </cfRule>
    <cfRule type="expression" priority="579" dxfId="0">
      <formula>AND($L468="",COMPOSIÇÕES!#REF!="",$D468=8)</formula>
    </cfRule>
    <cfRule type="expression" priority="580" dxfId="513">
      <formula>AND($L468="",COMPOSIÇÕES!#REF!="",$D468=11)</formula>
    </cfRule>
  </conditionalFormatting>
  <conditionalFormatting sqref="F481:F482">
    <cfRule type="expression" priority="573" dxfId="2">
      <formula>AND($L481="",COMPOSIÇÕES!#REF!="",$D481=2)</formula>
    </cfRule>
    <cfRule type="expression" priority="574" dxfId="1">
      <formula>AND($L481="",COMPOSIÇÕES!#REF!="",$D481=5)</formula>
    </cfRule>
    <cfRule type="expression" priority="575" dxfId="0">
      <formula>AND($L481="",COMPOSIÇÕES!#REF!="",$D481=8)</formula>
    </cfRule>
    <cfRule type="expression" priority="576" dxfId="513">
      <formula>AND($L481="",COMPOSIÇÕES!#REF!="",$D481=11)</formula>
    </cfRule>
  </conditionalFormatting>
  <conditionalFormatting sqref="F493:F495">
    <cfRule type="expression" priority="569" dxfId="2">
      <formula>AND($L493="",COMPOSIÇÕES!#REF!="",$D493=2)</formula>
    </cfRule>
    <cfRule type="expression" priority="570" dxfId="1">
      <formula>AND($L493="",COMPOSIÇÕES!#REF!="",$D493=5)</formula>
    </cfRule>
    <cfRule type="expression" priority="571" dxfId="0">
      <formula>AND($L493="",COMPOSIÇÕES!#REF!="",$D493=8)</formula>
    </cfRule>
    <cfRule type="expression" priority="572" dxfId="513">
      <formula>AND($L493="",COMPOSIÇÕES!#REF!="",$D493=11)</formula>
    </cfRule>
  </conditionalFormatting>
  <conditionalFormatting sqref="F507:F509">
    <cfRule type="expression" priority="565" dxfId="2">
      <formula>AND($L507="",COMPOSIÇÕES!#REF!="",$D507=2)</formula>
    </cfRule>
    <cfRule type="expression" priority="566" dxfId="1">
      <formula>AND($L507="",COMPOSIÇÕES!#REF!="",$D507=5)</formula>
    </cfRule>
    <cfRule type="expression" priority="567" dxfId="0">
      <formula>AND($L507="",COMPOSIÇÕES!#REF!="",$D507=8)</formula>
    </cfRule>
    <cfRule type="expression" priority="568" dxfId="513">
      <formula>AND($L507="",COMPOSIÇÕES!#REF!="",$D507=11)</formula>
    </cfRule>
  </conditionalFormatting>
  <conditionalFormatting sqref="F520:F521 F524">
    <cfRule type="expression" priority="561" dxfId="2">
      <formula>AND($L520="",COMPOSIÇÕES!#REF!="",$D520=2)</formula>
    </cfRule>
    <cfRule type="expression" priority="562" dxfId="1">
      <formula>AND($L520="",COMPOSIÇÕES!#REF!="",$D520=5)</formula>
    </cfRule>
    <cfRule type="expression" priority="563" dxfId="0">
      <formula>AND($L520="",COMPOSIÇÕES!#REF!="",$D520=8)</formula>
    </cfRule>
    <cfRule type="expression" priority="564" dxfId="513">
      <formula>AND($L520="",COMPOSIÇÕES!#REF!="",$D520=11)</formula>
    </cfRule>
  </conditionalFormatting>
  <conditionalFormatting sqref="F533:F534">
    <cfRule type="expression" priority="557" dxfId="2">
      <formula>AND($L533="",COMPOSIÇÕES!#REF!="",$D533=2)</formula>
    </cfRule>
    <cfRule type="expression" priority="558" dxfId="1">
      <formula>AND($L533="",COMPOSIÇÕES!#REF!="",$D533=5)</formula>
    </cfRule>
    <cfRule type="expression" priority="559" dxfId="0">
      <formula>AND($L533="",COMPOSIÇÕES!#REF!="",$D533=8)</formula>
    </cfRule>
    <cfRule type="expression" priority="560" dxfId="513">
      <formula>AND($L533="",COMPOSIÇÕES!#REF!="",$D533=11)</formula>
    </cfRule>
  </conditionalFormatting>
  <conditionalFormatting sqref="F545">
    <cfRule type="expression" priority="553" dxfId="2">
      <formula>AND($L545="",COMPOSIÇÕES!#REF!="",$D545=2)</formula>
    </cfRule>
    <cfRule type="expression" priority="554" dxfId="1">
      <formula>AND($L545="",COMPOSIÇÕES!#REF!="",$D545=5)</formula>
    </cfRule>
    <cfRule type="expression" priority="555" dxfId="0">
      <formula>AND($L545="",COMPOSIÇÕES!#REF!="",$D545=8)</formula>
    </cfRule>
    <cfRule type="expression" priority="556" dxfId="513">
      <formula>AND($L545="",COMPOSIÇÕES!#REF!="",$D545=11)</formula>
    </cfRule>
  </conditionalFormatting>
  <conditionalFormatting sqref="F556:F560">
    <cfRule type="expression" priority="549" dxfId="2">
      <formula>AND($L556="",COMPOSIÇÕES!#REF!="",$D556=2)</formula>
    </cfRule>
    <cfRule type="expression" priority="550" dxfId="1">
      <formula>AND($L556="",COMPOSIÇÕES!#REF!="",$D556=5)</formula>
    </cfRule>
    <cfRule type="expression" priority="551" dxfId="0">
      <formula>AND($L556="",COMPOSIÇÕES!#REF!="",$D556=8)</formula>
    </cfRule>
    <cfRule type="expression" priority="552" dxfId="513">
      <formula>AND($L556="",COMPOSIÇÕES!#REF!="",$D556=11)</formula>
    </cfRule>
  </conditionalFormatting>
  <conditionalFormatting sqref="F569:F574">
    <cfRule type="expression" priority="545" dxfId="2">
      <formula>AND($L569="",COMPOSIÇÕES!#REF!="",$D569=2)</formula>
    </cfRule>
    <cfRule type="expression" priority="546" dxfId="1">
      <formula>AND($L569="",COMPOSIÇÕES!#REF!="",$D569=5)</formula>
    </cfRule>
    <cfRule type="expression" priority="547" dxfId="0">
      <formula>AND($L569="",COMPOSIÇÕES!#REF!="",$D569=8)</formula>
    </cfRule>
    <cfRule type="expression" priority="548" dxfId="513">
      <formula>AND($L569="",COMPOSIÇÕES!#REF!="",$D569=11)</formula>
    </cfRule>
  </conditionalFormatting>
  <conditionalFormatting sqref="F583:F584">
    <cfRule type="expression" priority="541" dxfId="2">
      <formula>AND($L583="",COMPOSIÇÕES!#REF!="",$D583=2)</formula>
    </cfRule>
    <cfRule type="expression" priority="542" dxfId="1">
      <formula>AND($L583="",COMPOSIÇÕES!#REF!="",$D583=5)</formula>
    </cfRule>
    <cfRule type="expression" priority="543" dxfId="0">
      <formula>AND($L583="",COMPOSIÇÕES!#REF!="",$D583=8)</formula>
    </cfRule>
    <cfRule type="expression" priority="544" dxfId="513">
      <formula>AND($L583="",COMPOSIÇÕES!#REF!="",$D583=11)</formula>
    </cfRule>
  </conditionalFormatting>
  <conditionalFormatting sqref="F595:F598">
    <cfRule type="expression" priority="537" dxfId="2">
      <formula>AND($L595="",COMPOSIÇÕES!#REF!="",$D595=2)</formula>
    </cfRule>
    <cfRule type="expression" priority="538" dxfId="1">
      <formula>AND($L595="",COMPOSIÇÕES!#REF!="",$D595=5)</formula>
    </cfRule>
    <cfRule type="expression" priority="539" dxfId="0">
      <formula>AND($L595="",COMPOSIÇÕES!#REF!="",$D595=8)</formula>
    </cfRule>
    <cfRule type="expression" priority="540" dxfId="513">
      <formula>AND($L595="",COMPOSIÇÕES!#REF!="",$D595=11)</formula>
    </cfRule>
  </conditionalFormatting>
  <conditionalFormatting sqref="F609:F612">
    <cfRule type="expression" priority="533" dxfId="2">
      <formula>AND($L609="",COMPOSIÇÕES!#REF!="",$D609=2)</formula>
    </cfRule>
    <cfRule type="expression" priority="534" dxfId="1">
      <formula>AND($L609="",COMPOSIÇÕES!#REF!="",$D609=5)</formula>
    </cfRule>
    <cfRule type="expression" priority="535" dxfId="0">
      <formula>AND($L609="",COMPOSIÇÕES!#REF!="",$D609=8)</formula>
    </cfRule>
    <cfRule type="expression" priority="536" dxfId="513">
      <formula>AND($L609="",COMPOSIÇÕES!#REF!="",$D609=11)</formula>
    </cfRule>
  </conditionalFormatting>
  <conditionalFormatting sqref="F623:F624">
    <cfRule type="expression" priority="529" dxfId="2">
      <formula>AND($L623="",COMPOSIÇÕES!#REF!="",$D623=2)</formula>
    </cfRule>
    <cfRule type="expression" priority="530" dxfId="1">
      <formula>AND($L623="",COMPOSIÇÕES!#REF!="",$D623=5)</formula>
    </cfRule>
    <cfRule type="expression" priority="531" dxfId="0">
      <formula>AND($L623="",COMPOSIÇÕES!#REF!="",$D623=8)</formula>
    </cfRule>
    <cfRule type="expression" priority="532" dxfId="513">
      <formula>AND($L623="",COMPOSIÇÕES!#REF!="",$D623=11)</formula>
    </cfRule>
  </conditionalFormatting>
  <conditionalFormatting sqref="F635:F636">
    <cfRule type="expression" priority="525" dxfId="2">
      <formula>AND($L635="",COMPOSIÇÕES!#REF!="",$D635=2)</formula>
    </cfRule>
    <cfRule type="expression" priority="526" dxfId="1">
      <formula>AND($L635="",COMPOSIÇÕES!#REF!="",$D635=5)</formula>
    </cfRule>
    <cfRule type="expression" priority="527" dxfId="0">
      <formula>AND($L635="",COMPOSIÇÕES!#REF!="",$D635=8)</formula>
    </cfRule>
    <cfRule type="expression" priority="528" dxfId="513">
      <formula>AND($L635="",COMPOSIÇÕES!#REF!="",$D635=11)</formula>
    </cfRule>
  </conditionalFormatting>
  <conditionalFormatting sqref="F647:F648 F651:F654">
    <cfRule type="expression" priority="521" dxfId="2">
      <formula>AND($L647="",COMPOSIÇÕES!#REF!="",$D647=2)</formula>
    </cfRule>
    <cfRule type="expression" priority="522" dxfId="1">
      <formula>AND($L647="",COMPOSIÇÕES!#REF!="",$D647=5)</formula>
    </cfRule>
    <cfRule type="expression" priority="523" dxfId="0">
      <formula>AND($L647="",COMPOSIÇÕES!#REF!="",$D647=8)</formula>
    </cfRule>
    <cfRule type="expression" priority="524" dxfId="513">
      <formula>AND($L647="",COMPOSIÇÕES!#REF!="",$D647=11)</formula>
    </cfRule>
  </conditionalFormatting>
  <conditionalFormatting sqref="F663:F671">
    <cfRule type="expression" priority="517" dxfId="2">
      <formula>AND($L663="",COMPOSIÇÕES!#REF!="",$D663=2)</formula>
    </cfRule>
    <cfRule type="expression" priority="518" dxfId="1">
      <formula>AND($L663="",COMPOSIÇÕES!#REF!="",$D663=5)</formula>
    </cfRule>
    <cfRule type="expression" priority="519" dxfId="0">
      <formula>AND($L663="",COMPOSIÇÕES!#REF!="",$D663=8)</formula>
    </cfRule>
    <cfRule type="expression" priority="520" dxfId="513">
      <formula>AND($L663="",COMPOSIÇÕES!#REF!="",$D663=11)</formula>
    </cfRule>
  </conditionalFormatting>
  <conditionalFormatting sqref="F682:F685">
    <cfRule type="expression" priority="513" dxfId="2">
      <formula>AND($L682="",COMPOSIÇÕES!#REF!="",$D682=2)</formula>
    </cfRule>
    <cfRule type="expression" priority="514" dxfId="1">
      <formula>AND($L682="",COMPOSIÇÕES!#REF!="",$D682=5)</formula>
    </cfRule>
    <cfRule type="expression" priority="515" dxfId="0">
      <formula>AND($L682="",COMPOSIÇÕES!#REF!="",$D682=8)</formula>
    </cfRule>
    <cfRule type="expression" priority="516" dxfId="513">
      <formula>AND($L682="",COMPOSIÇÕES!#REF!="",$D682=11)</formula>
    </cfRule>
  </conditionalFormatting>
  <conditionalFormatting sqref="F696">
    <cfRule type="expression" priority="509" dxfId="2">
      <formula>AND($L696="",COMPOSIÇÕES!#REF!="",$D696=2)</formula>
    </cfRule>
    <cfRule type="expression" priority="510" dxfId="1">
      <formula>AND($L696="",COMPOSIÇÕES!#REF!="",$D696=5)</formula>
    </cfRule>
    <cfRule type="expression" priority="511" dxfId="0">
      <formula>AND($L696="",COMPOSIÇÕES!#REF!="",$D696=8)</formula>
    </cfRule>
    <cfRule type="expression" priority="512" dxfId="513">
      <formula>AND($L696="",COMPOSIÇÕES!#REF!="",$D696=11)</formula>
    </cfRule>
  </conditionalFormatting>
  <conditionalFormatting sqref="F705 F708">
    <cfRule type="expression" priority="505" dxfId="2">
      <formula>AND($L705="",COMPOSIÇÕES!#REF!="",$D705=2)</formula>
    </cfRule>
    <cfRule type="expression" priority="506" dxfId="1">
      <formula>AND($L705="",COMPOSIÇÕES!#REF!="",$D705=5)</formula>
    </cfRule>
    <cfRule type="expression" priority="507" dxfId="0">
      <formula>AND($L705="",COMPOSIÇÕES!#REF!="",$D705=8)</formula>
    </cfRule>
    <cfRule type="expression" priority="508" dxfId="513">
      <formula>AND($L705="",COMPOSIÇÕES!#REF!="",$D705=11)</formula>
    </cfRule>
  </conditionalFormatting>
  <conditionalFormatting sqref="F717:F720 F723:F726">
    <cfRule type="expression" priority="501" dxfId="2">
      <formula>AND($L717="",COMPOSIÇÕES!#REF!="",$D717=2)</formula>
    </cfRule>
    <cfRule type="expression" priority="502" dxfId="1">
      <formula>AND($L717="",COMPOSIÇÕES!#REF!="",$D717=5)</formula>
    </cfRule>
    <cfRule type="expression" priority="503" dxfId="0">
      <formula>AND($L717="",COMPOSIÇÕES!#REF!="",$D717=8)</formula>
    </cfRule>
    <cfRule type="expression" priority="504" dxfId="513">
      <formula>AND($L717="",COMPOSIÇÕES!#REF!="",$D717=11)</formula>
    </cfRule>
  </conditionalFormatting>
  <conditionalFormatting sqref="F735:F737 F740:F743">
    <cfRule type="expression" priority="497" dxfId="2">
      <formula>AND($L735="",COMPOSIÇÕES!#REF!="",$D735=2)</formula>
    </cfRule>
    <cfRule type="expression" priority="498" dxfId="1">
      <formula>AND($L735="",COMPOSIÇÕES!#REF!="",$D735=5)</formula>
    </cfRule>
    <cfRule type="expression" priority="499" dxfId="0">
      <formula>AND($L735="",COMPOSIÇÕES!#REF!="",$D735=8)</formula>
    </cfRule>
    <cfRule type="expression" priority="500" dxfId="513">
      <formula>AND($L735="",COMPOSIÇÕES!#REF!="",$D735=11)</formula>
    </cfRule>
  </conditionalFormatting>
  <conditionalFormatting sqref="F752:F754 F757:F760">
    <cfRule type="expression" priority="493" dxfId="2">
      <formula>AND($L752="",COMPOSIÇÕES!#REF!="",$D752=2)</formula>
    </cfRule>
    <cfRule type="expression" priority="494" dxfId="1">
      <formula>AND($L752="",COMPOSIÇÕES!#REF!="",$D752=5)</formula>
    </cfRule>
    <cfRule type="expression" priority="495" dxfId="0">
      <formula>AND($L752="",COMPOSIÇÕES!#REF!="",$D752=8)</formula>
    </cfRule>
    <cfRule type="expression" priority="496" dxfId="513">
      <formula>AND($L752="",COMPOSIÇÕES!#REF!="",$D752=11)</formula>
    </cfRule>
  </conditionalFormatting>
  <conditionalFormatting sqref="F769:F772">
    <cfRule type="expression" priority="489" dxfId="2">
      <formula>AND($L769="",COMPOSIÇÕES!#REF!="",$D769=2)</formula>
    </cfRule>
    <cfRule type="expression" priority="490" dxfId="1">
      <formula>AND($L769="",COMPOSIÇÕES!#REF!="",$D769=5)</formula>
    </cfRule>
    <cfRule type="expression" priority="491" dxfId="0">
      <formula>AND($L769="",COMPOSIÇÕES!#REF!="",$D769=8)</formula>
    </cfRule>
    <cfRule type="expression" priority="492" dxfId="513">
      <formula>AND($L769="",COMPOSIÇÕES!#REF!="",$D769=11)</formula>
    </cfRule>
  </conditionalFormatting>
  <conditionalFormatting sqref="F783">
    <cfRule type="expression" priority="485" dxfId="2">
      <formula>AND($L783="",COMPOSIÇÕES!#REF!="",$D783=2)</formula>
    </cfRule>
    <cfRule type="expression" priority="486" dxfId="1">
      <formula>AND($L783="",COMPOSIÇÕES!#REF!="",$D783=5)</formula>
    </cfRule>
    <cfRule type="expression" priority="487" dxfId="0">
      <formula>AND($L783="",COMPOSIÇÕES!#REF!="",$D783=8)</formula>
    </cfRule>
    <cfRule type="expression" priority="488" dxfId="513">
      <formula>AND($L783="",COMPOSIÇÕES!#REF!="",$D783=11)</formula>
    </cfRule>
  </conditionalFormatting>
  <conditionalFormatting sqref="F794:F796">
    <cfRule type="expression" priority="481" dxfId="2">
      <formula>AND($L794="",COMPOSIÇÕES!#REF!="",$D794=2)</formula>
    </cfRule>
    <cfRule type="expression" priority="482" dxfId="1">
      <formula>AND($L794="",COMPOSIÇÕES!#REF!="",$D794=5)</formula>
    </cfRule>
    <cfRule type="expression" priority="483" dxfId="0">
      <formula>AND($L794="",COMPOSIÇÕES!#REF!="",$D794=8)</formula>
    </cfRule>
    <cfRule type="expression" priority="484" dxfId="513">
      <formula>AND($L794="",COMPOSIÇÕES!#REF!="",$D794=11)</formula>
    </cfRule>
  </conditionalFormatting>
  <conditionalFormatting sqref="F805:F807">
    <cfRule type="expression" priority="477" dxfId="2">
      <formula>AND($L805="",COMPOSIÇÕES!#REF!="",$D805=2)</formula>
    </cfRule>
    <cfRule type="expression" priority="478" dxfId="1">
      <formula>AND($L805="",COMPOSIÇÕES!#REF!="",$D805=5)</formula>
    </cfRule>
    <cfRule type="expression" priority="479" dxfId="0">
      <formula>AND($L805="",COMPOSIÇÕES!#REF!="",$D805=8)</formula>
    </cfRule>
    <cfRule type="expression" priority="480" dxfId="513">
      <formula>AND($L805="",COMPOSIÇÕES!#REF!="",$D805=11)</formula>
    </cfRule>
  </conditionalFormatting>
  <conditionalFormatting sqref="F816:F820">
    <cfRule type="expression" priority="473" dxfId="2">
      <formula>AND($L816="",COMPOSIÇÕES!#REF!="",$D816=2)</formula>
    </cfRule>
    <cfRule type="expression" priority="474" dxfId="1">
      <formula>AND($L816="",COMPOSIÇÕES!#REF!="",$D816=5)</formula>
    </cfRule>
    <cfRule type="expression" priority="475" dxfId="0">
      <formula>AND($L816="",COMPOSIÇÕES!#REF!="",$D816=8)</formula>
    </cfRule>
    <cfRule type="expression" priority="476" dxfId="513">
      <formula>AND($L816="",COMPOSIÇÕES!#REF!="",$D816=11)</formula>
    </cfRule>
  </conditionalFormatting>
  <conditionalFormatting sqref="F831:F833">
    <cfRule type="expression" priority="469" dxfId="2">
      <formula>AND($L831="",COMPOSIÇÕES!#REF!="",$D831=2)</formula>
    </cfRule>
    <cfRule type="expression" priority="470" dxfId="1">
      <formula>AND($L831="",COMPOSIÇÕES!#REF!="",$D831=5)</formula>
    </cfRule>
    <cfRule type="expression" priority="471" dxfId="0">
      <formula>AND($L831="",COMPOSIÇÕES!#REF!="",$D831=8)</formula>
    </cfRule>
    <cfRule type="expression" priority="472" dxfId="513">
      <formula>AND($L831="",COMPOSIÇÕES!#REF!="",$D831=11)</formula>
    </cfRule>
  </conditionalFormatting>
  <conditionalFormatting sqref="F844:F845">
    <cfRule type="expression" priority="465" dxfId="2">
      <formula>AND($L844="",COMPOSIÇÕES!#REF!="",$D844=2)</formula>
    </cfRule>
    <cfRule type="expression" priority="466" dxfId="1">
      <formula>AND($L844="",COMPOSIÇÕES!#REF!="",$D844=5)</formula>
    </cfRule>
    <cfRule type="expression" priority="467" dxfId="0">
      <formula>AND($L844="",COMPOSIÇÕES!#REF!="",$D844=8)</formula>
    </cfRule>
    <cfRule type="expression" priority="468" dxfId="513">
      <formula>AND($L844="",COMPOSIÇÕES!#REF!="",$D844=11)</formula>
    </cfRule>
  </conditionalFormatting>
  <conditionalFormatting sqref="F856:F857">
    <cfRule type="expression" priority="461" dxfId="2">
      <formula>AND($L856="",COMPOSIÇÕES!#REF!="",$D856=2)</formula>
    </cfRule>
    <cfRule type="expression" priority="462" dxfId="1">
      <formula>AND($L856="",COMPOSIÇÕES!#REF!="",$D856=5)</formula>
    </cfRule>
    <cfRule type="expression" priority="463" dxfId="0">
      <formula>AND($L856="",COMPOSIÇÕES!#REF!="",$D856=8)</formula>
    </cfRule>
    <cfRule type="expression" priority="464" dxfId="513">
      <formula>AND($L856="",COMPOSIÇÕES!#REF!="",$D856=11)</formula>
    </cfRule>
  </conditionalFormatting>
  <conditionalFormatting sqref="F868">
    <cfRule type="expression" priority="457" dxfId="2">
      <formula>AND($L868="",COMPOSIÇÕES!#REF!="",$D868=2)</formula>
    </cfRule>
    <cfRule type="expression" priority="458" dxfId="1">
      <formula>AND($L868="",COMPOSIÇÕES!#REF!="",$D868=5)</formula>
    </cfRule>
    <cfRule type="expression" priority="459" dxfId="0">
      <formula>AND($L868="",COMPOSIÇÕES!#REF!="",$D868=8)</formula>
    </cfRule>
    <cfRule type="expression" priority="460" dxfId="513">
      <formula>AND($L868="",COMPOSIÇÕES!#REF!="",$D868=11)</formula>
    </cfRule>
  </conditionalFormatting>
  <conditionalFormatting sqref="F879">
    <cfRule type="expression" priority="453" dxfId="2">
      <formula>AND($L879="",COMPOSIÇÕES!#REF!="",$D879=2)</formula>
    </cfRule>
    <cfRule type="expression" priority="454" dxfId="1">
      <formula>AND($L879="",COMPOSIÇÕES!#REF!="",$D879=5)</formula>
    </cfRule>
    <cfRule type="expression" priority="455" dxfId="0">
      <formula>AND($L879="",COMPOSIÇÕES!#REF!="",$D879=8)</formula>
    </cfRule>
    <cfRule type="expression" priority="456" dxfId="513">
      <formula>AND($L879="",COMPOSIÇÕES!#REF!="",$D879=11)</formula>
    </cfRule>
  </conditionalFormatting>
  <conditionalFormatting sqref="F889">
    <cfRule type="expression" priority="449" dxfId="2">
      <formula>AND($L889="",COMPOSIÇÕES!#REF!="",$D889=2)</formula>
    </cfRule>
    <cfRule type="expression" priority="450" dxfId="1">
      <formula>AND($L889="",COMPOSIÇÕES!#REF!="",$D889=5)</formula>
    </cfRule>
    <cfRule type="expression" priority="451" dxfId="0">
      <formula>AND($L889="",COMPOSIÇÕES!#REF!="",$D889=8)</formula>
    </cfRule>
    <cfRule type="expression" priority="452" dxfId="513">
      <formula>AND($L889="",COMPOSIÇÕES!#REF!="",$D889=11)</formula>
    </cfRule>
  </conditionalFormatting>
  <conditionalFormatting sqref="F900:F901">
    <cfRule type="expression" priority="445" dxfId="2">
      <formula>AND($L900="",COMPOSIÇÕES!#REF!="",$D900=2)</formula>
    </cfRule>
    <cfRule type="expression" priority="446" dxfId="1">
      <formula>AND($L900="",COMPOSIÇÕES!#REF!="",$D900=5)</formula>
    </cfRule>
    <cfRule type="expression" priority="447" dxfId="0">
      <formula>AND($L900="",COMPOSIÇÕES!#REF!="",$D900=8)</formula>
    </cfRule>
    <cfRule type="expression" priority="448" dxfId="513">
      <formula>AND($L900="",COMPOSIÇÕES!#REF!="",$D900=11)</formula>
    </cfRule>
  </conditionalFormatting>
  <conditionalFormatting sqref="F912:F915">
    <cfRule type="expression" priority="441" dxfId="2">
      <formula>AND($L912="",COMPOSIÇÕES!#REF!="",$D912=2)</formula>
    </cfRule>
    <cfRule type="expression" priority="442" dxfId="1">
      <formula>AND($L912="",COMPOSIÇÕES!#REF!="",$D912=5)</formula>
    </cfRule>
    <cfRule type="expression" priority="443" dxfId="0">
      <formula>AND($L912="",COMPOSIÇÕES!#REF!="",$D912=8)</formula>
    </cfRule>
    <cfRule type="expression" priority="444" dxfId="513">
      <formula>AND($L912="",COMPOSIÇÕES!#REF!="",$D912=11)</formula>
    </cfRule>
  </conditionalFormatting>
  <conditionalFormatting sqref="F1291">
    <cfRule type="expression" priority="1" dxfId="2">
      <formula>AND($L1291="",COMPOSIÇÕES!#REF!="",$D1291=2)</formula>
    </cfRule>
    <cfRule type="expression" priority="2" dxfId="1">
      <formula>AND($L1291="",COMPOSIÇÕES!#REF!="",$D1291=5)</formula>
    </cfRule>
    <cfRule type="expression" priority="3" dxfId="0">
      <formula>AND($L1291="",COMPOSIÇÕES!#REF!="",$D1291=8)</formula>
    </cfRule>
    <cfRule type="expression" priority="4" dxfId="513">
      <formula>AND($L1291="",COMPOSIÇÕES!#REF!="",$D1291=11)</formula>
    </cfRule>
  </conditionalFormatting>
  <conditionalFormatting sqref="F926:F928">
    <cfRule type="expression" priority="437" dxfId="2">
      <formula>AND($L926="",COMPOSIÇÕES!#REF!="",$D926=2)</formula>
    </cfRule>
    <cfRule type="expression" priority="438" dxfId="1">
      <formula>AND($L926="",COMPOSIÇÕES!#REF!="",$D926=5)</formula>
    </cfRule>
    <cfRule type="expression" priority="439" dxfId="0">
      <formula>AND($L926="",COMPOSIÇÕES!#REF!="",$D926=8)</formula>
    </cfRule>
    <cfRule type="expression" priority="440" dxfId="513">
      <formula>AND($L926="",COMPOSIÇÕES!#REF!="",$D926=11)</formula>
    </cfRule>
  </conditionalFormatting>
  <conditionalFormatting sqref="F937:F940">
    <cfRule type="expression" priority="433" dxfId="2">
      <formula>AND($L937="",COMPOSIÇÕES!#REF!="",$D937=2)</formula>
    </cfRule>
    <cfRule type="expression" priority="434" dxfId="1">
      <formula>AND($L937="",COMPOSIÇÕES!#REF!="",$D937=5)</formula>
    </cfRule>
    <cfRule type="expression" priority="435" dxfId="0">
      <formula>AND($L937="",COMPOSIÇÕES!#REF!="",$D937=8)</formula>
    </cfRule>
    <cfRule type="expression" priority="436" dxfId="513">
      <formula>AND($L937="",COMPOSIÇÕES!#REF!="",$D937=11)</formula>
    </cfRule>
  </conditionalFormatting>
  <conditionalFormatting sqref="F951:F953">
    <cfRule type="expression" priority="429" dxfId="2">
      <formula>AND($L951="",COMPOSIÇÕES!#REF!="",$D951=2)</formula>
    </cfRule>
    <cfRule type="expression" priority="430" dxfId="1">
      <formula>AND($L951="",COMPOSIÇÕES!#REF!="",$D951=5)</formula>
    </cfRule>
    <cfRule type="expression" priority="431" dxfId="0">
      <formula>AND($L951="",COMPOSIÇÕES!#REF!="",$D951=8)</formula>
    </cfRule>
    <cfRule type="expression" priority="432" dxfId="513">
      <formula>AND($L951="",COMPOSIÇÕES!#REF!="",$D951=11)</formula>
    </cfRule>
  </conditionalFormatting>
  <conditionalFormatting sqref="F964">
    <cfRule type="expression" priority="425" dxfId="2">
      <formula>AND($L964="",COMPOSIÇÕES!#REF!="",$D964=2)</formula>
    </cfRule>
    <cfRule type="expression" priority="426" dxfId="1">
      <formula>AND($L964="",COMPOSIÇÕES!#REF!="",$D964=5)</formula>
    </cfRule>
    <cfRule type="expression" priority="427" dxfId="0">
      <formula>AND($L964="",COMPOSIÇÕES!#REF!="",$D964=8)</formula>
    </cfRule>
    <cfRule type="expression" priority="428" dxfId="513">
      <formula>AND($L964="",COMPOSIÇÕES!#REF!="",$D964=11)</formula>
    </cfRule>
  </conditionalFormatting>
  <conditionalFormatting sqref="F973:F974 F977:F980">
    <cfRule type="expression" priority="421" dxfId="2">
      <formula>AND($L973="",COMPOSIÇÕES!#REF!="",$D973=2)</formula>
    </cfRule>
    <cfRule type="expression" priority="422" dxfId="1">
      <formula>AND($L973="",COMPOSIÇÕES!#REF!="",$D973=5)</formula>
    </cfRule>
    <cfRule type="expression" priority="423" dxfId="0">
      <formula>AND($L973="",COMPOSIÇÕES!#REF!="",$D973=8)</formula>
    </cfRule>
    <cfRule type="expression" priority="424" dxfId="513">
      <formula>AND($L973="",COMPOSIÇÕES!#REF!="",$D973=11)</formula>
    </cfRule>
  </conditionalFormatting>
  <conditionalFormatting sqref="F989:F990">
    <cfRule type="expression" priority="417" dxfId="2">
      <formula>AND($L989="",COMPOSIÇÕES!#REF!="",$D989=2)</formula>
    </cfRule>
    <cfRule type="expression" priority="418" dxfId="1">
      <formula>AND($L989="",COMPOSIÇÕES!#REF!="",$D989=5)</formula>
    </cfRule>
    <cfRule type="expression" priority="419" dxfId="0">
      <formula>AND($L989="",COMPOSIÇÕES!#REF!="",$D989=8)</formula>
    </cfRule>
    <cfRule type="expression" priority="420" dxfId="513">
      <formula>AND($L989="",COMPOSIÇÕES!#REF!="",$D989=11)</formula>
    </cfRule>
  </conditionalFormatting>
  <conditionalFormatting sqref="F1001:F1002">
    <cfRule type="expression" priority="413" dxfId="2">
      <formula>AND($L1001="",COMPOSIÇÕES!#REF!="",$D1001=2)</formula>
    </cfRule>
    <cfRule type="expression" priority="414" dxfId="1">
      <formula>AND($L1001="",COMPOSIÇÕES!#REF!="",$D1001=5)</formula>
    </cfRule>
    <cfRule type="expression" priority="415" dxfId="0">
      <formula>AND($L1001="",COMPOSIÇÕES!#REF!="",$D1001=8)</formula>
    </cfRule>
    <cfRule type="expression" priority="416" dxfId="513">
      <formula>AND($L1001="",COMPOSIÇÕES!#REF!="",$D1001=11)</formula>
    </cfRule>
  </conditionalFormatting>
  <conditionalFormatting sqref="F1013">
    <cfRule type="expression" priority="409" dxfId="2">
      <formula>AND($L1013="",COMPOSIÇÕES!#REF!="",$D1013=2)</formula>
    </cfRule>
    <cfRule type="expression" priority="410" dxfId="1">
      <formula>AND($L1013="",COMPOSIÇÕES!#REF!="",$D1013=5)</formula>
    </cfRule>
    <cfRule type="expression" priority="411" dxfId="0">
      <formula>AND($L1013="",COMPOSIÇÕES!#REF!="",$D1013=8)</formula>
    </cfRule>
    <cfRule type="expression" priority="412" dxfId="513">
      <formula>AND($L1013="",COMPOSIÇÕES!#REF!="",$D1013=11)</formula>
    </cfRule>
  </conditionalFormatting>
  <conditionalFormatting sqref="F1024">
    <cfRule type="expression" priority="405" dxfId="2">
      <formula>AND($L1024="",COMPOSIÇÕES!#REF!="",$D1024=2)</formula>
    </cfRule>
    <cfRule type="expression" priority="406" dxfId="1">
      <formula>AND($L1024="",COMPOSIÇÕES!#REF!="",$D1024=5)</formula>
    </cfRule>
    <cfRule type="expression" priority="407" dxfId="0">
      <formula>AND($L1024="",COMPOSIÇÕES!#REF!="",$D1024=8)</formula>
    </cfRule>
    <cfRule type="expression" priority="408" dxfId="513">
      <formula>AND($L1024="",COMPOSIÇÕES!#REF!="",$D1024=11)</formula>
    </cfRule>
  </conditionalFormatting>
  <conditionalFormatting sqref="F1035 F1038">
    <cfRule type="expression" priority="401" dxfId="2">
      <formula>AND($L1035="",COMPOSIÇÕES!#REF!="",$D1035=2)</formula>
    </cfRule>
    <cfRule type="expression" priority="402" dxfId="1">
      <formula>AND($L1035="",COMPOSIÇÕES!#REF!="",$D1035=5)</formula>
    </cfRule>
    <cfRule type="expression" priority="403" dxfId="0">
      <formula>AND($L1035="",COMPOSIÇÕES!#REF!="",$D1035=8)</formula>
    </cfRule>
    <cfRule type="expression" priority="404" dxfId="513">
      <formula>AND($L1035="",COMPOSIÇÕES!#REF!="",$D1035=11)</formula>
    </cfRule>
  </conditionalFormatting>
  <conditionalFormatting sqref="F1047:F1056">
    <cfRule type="expression" priority="397" dxfId="2">
      <formula>AND($L1047="",COMPOSIÇÕES!#REF!="",$D1047=2)</formula>
    </cfRule>
    <cfRule type="expression" priority="398" dxfId="1">
      <formula>AND($L1047="",COMPOSIÇÕES!#REF!="",$D1047=5)</formula>
    </cfRule>
    <cfRule type="expression" priority="399" dxfId="0">
      <formula>AND($L1047="",COMPOSIÇÕES!#REF!="",$D1047=8)</formula>
    </cfRule>
    <cfRule type="expression" priority="400" dxfId="513">
      <formula>AND($L1047="",COMPOSIÇÕES!#REF!="",$D1047=11)</formula>
    </cfRule>
  </conditionalFormatting>
  <conditionalFormatting sqref="F1065:F1066">
    <cfRule type="expression" priority="393" dxfId="2">
      <formula>AND($L1065="",COMPOSIÇÕES!#REF!="",$D1065=2)</formula>
    </cfRule>
    <cfRule type="expression" priority="394" dxfId="1">
      <formula>AND($L1065="",COMPOSIÇÕES!#REF!="",$D1065=5)</formula>
    </cfRule>
    <cfRule type="expression" priority="395" dxfId="0">
      <formula>AND($L1065="",COMPOSIÇÕES!#REF!="",$D1065=8)</formula>
    </cfRule>
    <cfRule type="expression" priority="396" dxfId="513">
      <formula>AND($L1065="",COMPOSIÇÕES!#REF!="",$D1065=11)</formula>
    </cfRule>
  </conditionalFormatting>
  <conditionalFormatting sqref="F1077:F1078 F1081:F1083">
    <cfRule type="expression" priority="389" dxfId="2">
      <formula>AND($L1077="",COMPOSIÇÕES!#REF!="",$D1077=2)</formula>
    </cfRule>
    <cfRule type="expression" priority="390" dxfId="1">
      <formula>AND($L1077="",COMPOSIÇÕES!#REF!="",$D1077=5)</formula>
    </cfRule>
    <cfRule type="expression" priority="391" dxfId="0">
      <formula>AND($L1077="",COMPOSIÇÕES!#REF!="",$D1077=8)</formula>
    </cfRule>
    <cfRule type="expression" priority="392" dxfId="513">
      <formula>AND($L1077="",COMPOSIÇÕES!#REF!="",$D1077=11)</formula>
    </cfRule>
  </conditionalFormatting>
  <conditionalFormatting sqref="F1092:F1093">
    <cfRule type="expression" priority="385" dxfId="2">
      <formula>AND($L1092="",COMPOSIÇÕES!#REF!="",$D1092=2)</formula>
    </cfRule>
    <cfRule type="expression" priority="386" dxfId="1">
      <formula>AND($L1092="",COMPOSIÇÕES!#REF!="",$D1092=5)</formula>
    </cfRule>
    <cfRule type="expression" priority="387" dxfId="0">
      <formula>AND($L1092="",COMPOSIÇÕES!#REF!="",$D1092=8)</formula>
    </cfRule>
    <cfRule type="expression" priority="388" dxfId="513">
      <formula>AND($L1092="",COMPOSIÇÕES!#REF!="",$D1092=11)</formula>
    </cfRule>
  </conditionalFormatting>
  <conditionalFormatting sqref="F1104:F1105">
    <cfRule type="expression" priority="381" dxfId="2">
      <formula>AND($L1104="",COMPOSIÇÕES!#REF!="",$D1104=2)</formula>
    </cfRule>
    <cfRule type="expression" priority="382" dxfId="1">
      <formula>AND($L1104="",COMPOSIÇÕES!#REF!="",$D1104=5)</formula>
    </cfRule>
    <cfRule type="expression" priority="383" dxfId="0">
      <formula>AND($L1104="",COMPOSIÇÕES!#REF!="",$D1104=8)</formula>
    </cfRule>
    <cfRule type="expression" priority="384" dxfId="513">
      <formula>AND($L1104="",COMPOSIÇÕES!#REF!="",$D1104=11)</formula>
    </cfRule>
  </conditionalFormatting>
  <conditionalFormatting sqref="F1116">
    <cfRule type="expression" priority="377" dxfId="2">
      <formula>AND($L1116="",COMPOSIÇÕES!#REF!="",$D1116=2)</formula>
    </cfRule>
    <cfRule type="expression" priority="378" dxfId="1">
      <formula>AND($L1116="",COMPOSIÇÕES!#REF!="",$D1116=5)</formula>
    </cfRule>
    <cfRule type="expression" priority="379" dxfId="0">
      <formula>AND($L1116="",COMPOSIÇÕES!#REF!="",$D1116=8)</formula>
    </cfRule>
    <cfRule type="expression" priority="380" dxfId="513">
      <formula>AND($L1116="",COMPOSIÇÕES!#REF!="",$D1116=11)</formula>
    </cfRule>
  </conditionalFormatting>
  <conditionalFormatting sqref="F1127">
    <cfRule type="expression" priority="373" dxfId="2">
      <formula>AND($L1127="",COMPOSIÇÕES!#REF!="",$D1127=2)</formula>
    </cfRule>
    <cfRule type="expression" priority="374" dxfId="1">
      <formula>AND($L1127="",COMPOSIÇÕES!#REF!="",$D1127=5)</formula>
    </cfRule>
    <cfRule type="expression" priority="375" dxfId="0">
      <formula>AND($L1127="",COMPOSIÇÕES!#REF!="",$D1127=8)</formula>
    </cfRule>
    <cfRule type="expression" priority="376" dxfId="513">
      <formula>AND($L1127="",COMPOSIÇÕES!#REF!="",$D1127=11)</formula>
    </cfRule>
  </conditionalFormatting>
  <conditionalFormatting sqref="F1138">
    <cfRule type="expression" priority="369" dxfId="2">
      <formula>AND($L1138="",COMPOSIÇÕES!#REF!="",$D1138=2)</formula>
    </cfRule>
    <cfRule type="expression" priority="370" dxfId="1">
      <formula>AND($L1138="",COMPOSIÇÕES!#REF!="",$D1138=5)</formula>
    </cfRule>
    <cfRule type="expression" priority="371" dxfId="0">
      <formula>AND($L1138="",COMPOSIÇÕES!#REF!="",$D1138=8)</formula>
    </cfRule>
    <cfRule type="expression" priority="372" dxfId="513">
      <formula>AND($L1138="",COMPOSIÇÕES!#REF!="",$D1138=11)</formula>
    </cfRule>
  </conditionalFormatting>
  <conditionalFormatting sqref="F1149:F1151">
    <cfRule type="expression" priority="365" dxfId="2">
      <formula>AND($L1149="",COMPOSIÇÕES!#REF!="",$D1149=2)</formula>
    </cfRule>
    <cfRule type="expression" priority="366" dxfId="1">
      <formula>AND($L1149="",COMPOSIÇÕES!#REF!="",$D1149=5)</formula>
    </cfRule>
    <cfRule type="expression" priority="367" dxfId="0">
      <formula>AND($L1149="",COMPOSIÇÕES!#REF!="",$D1149=8)</formula>
    </cfRule>
    <cfRule type="expression" priority="368" dxfId="513">
      <formula>AND($L1149="",COMPOSIÇÕES!#REF!="",$D1149=11)</formula>
    </cfRule>
  </conditionalFormatting>
  <conditionalFormatting sqref="F1162:F1164">
    <cfRule type="expression" priority="361" dxfId="2">
      <formula>AND($L1162="",COMPOSIÇÕES!#REF!="",$D1162=2)</formula>
    </cfRule>
    <cfRule type="expression" priority="362" dxfId="1">
      <formula>AND($L1162="",COMPOSIÇÕES!#REF!="",$D1162=5)</formula>
    </cfRule>
    <cfRule type="expression" priority="363" dxfId="0">
      <formula>AND($L1162="",COMPOSIÇÕES!#REF!="",$D1162=8)</formula>
    </cfRule>
    <cfRule type="expression" priority="364" dxfId="513">
      <formula>AND($L1162="",COMPOSIÇÕES!#REF!="",$D1162=11)</formula>
    </cfRule>
  </conditionalFormatting>
  <conditionalFormatting sqref="F1186 F1189:F1190">
    <cfRule type="expression" priority="353" dxfId="2">
      <formula>AND($L1186="",COMPOSIÇÕES!#REF!="",$D1186=2)</formula>
    </cfRule>
    <cfRule type="expression" priority="354" dxfId="1">
      <formula>AND($L1186="",COMPOSIÇÕES!#REF!="",$D1186=5)</formula>
    </cfRule>
    <cfRule type="expression" priority="355" dxfId="0">
      <formula>AND($L1186="",COMPOSIÇÕES!#REF!="",$D1186=8)</formula>
    </cfRule>
    <cfRule type="expression" priority="356" dxfId="513">
      <formula>AND($L1186="",COMPOSIÇÕES!#REF!="",$D1186=11)</formula>
    </cfRule>
  </conditionalFormatting>
  <conditionalFormatting sqref="F1199">
    <cfRule type="expression" priority="349" dxfId="2">
      <formula>AND($L1199="",COMPOSIÇÕES!#REF!="",$D1199=2)</formula>
    </cfRule>
    <cfRule type="expression" priority="350" dxfId="1">
      <formula>AND($L1199="",COMPOSIÇÕES!#REF!="",$D1199=5)</formula>
    </cfRule>
    <cfRule type="expression" priority="351" dxfId="0">
      <formula>AND($L1199="",COMPOSIÇÕES!#REF!="",$D1199=8)</formula>
    </cfRule>
    <cfRule type="expression" priority="352" dxfId="513">
      <formula>AND($L1199="",COMPOSIÇÕES!#REF!="",$D1199=11)</formula>
    </cfRule>
  </conditionalFormatting>
  <conditionalFormatting sqref="F1208">
    <cfRule type="expression" priority="345" dxfId="2">
      <formula>AND($L1208="",COMPOSIÇÕES!#REF!="",$D1208=2)</formula>
    </cfRule>
    <cfRule type="expression" priority="346" dxfId="1">
      <formula>AND($L1208="",COMPOSIÇÕES!#REF!="",$D1208=5)</formula>
    </cfRule>
    <cfRule type="expression" priority="347" dxfId="0">
      <formula>AND($L1208="",COMPOSIÇÕES!#REF!="",$D1208=8)</formula>
    </cfRule>
    <cfRule type="expression" priority="348" dxfId="513">
      <formula>AND($L1208="",COMPOSIÇÕES!#REF!="",$D1208=11)</formula>
    </cfRule>
  </conditionalFormatting>
  <conditionalFormatting sqref="F1219">
    <cfRule type="expression" priority="341" dxfId="2">
      <formula>AND($L1219="",COMPOSIÇÕES!#REF!="",$D1219=2)</formula>
    </cfRule>
    <cfRule type="expression" priority="342" dxfId="1">
      <formula>AND($L1219="",COMPOSIÇÕES!#REF!="",$D1219=5)</formula>
    </cfRule>
    <cfRule type="expression" priority="343" dxfId="0">
      <formula>AND($L1219="",COMPOSIÇÕES!#REF!="",$D1219=8)</formula>
    </cfRule>
    <cfRule type="expression" priority="344" dxfId="513">
      <formula>AND($L1219="",COMPOSIÇÕES!#REF!="",$D1219=11)</formula>
    </cfRule>
  </conditionalFormatting>
  <conditionalFormatting sqref="F1228">
    <cfRule type="expression" priority="337" dxfId="2">
      <formula>AND($L1228="",COMPOSIÇÕES!#REF!="",$D1228=2)</formula>
    </cfRule>
    <cfRule type="expression" priority="338" dxfId="1">
      <formula>AND($L1228="",COMPOSIÇÕES!#REF!="",$D1228=5)</formula>
    </cfRule>
    <cfRule type="expression" priority="339" dxfId="0">
      <formula>AND($L1228="",COMPOSIÇÕES!#REF!="",$D1228=8)</formula>
    </cfRule>
    <cfRule type="expression" priority="340" dxfId="513">
      <formula>AND($L1228="",COMPOSIÇÕES!#REF!="",$D1228=11)</formula>
    </cfRule>
  </conditionalFormatting>
  <conditionalFormatting sqref="F1239:F1240 F1243">
    <cfRule type="expression" priority="333" dxfId="2">
      <formula>AND($L1239="",COMPOSIÇÕES!#REF!="",$D1239=2)</formula>
    </cfRule>
    <cfRule type="expression" priority="334" dxfId="1">
      <formula>AND($L1239="",COMPOSIÇÕES!#REF!="",$D1239=5)</formula>
    </cfRule>
    <cfRule type="expression" priority="335" dxfId="0">
      <formula>AND($L1239="",COMPOSIÇÕES!#REF!="",$D1239=8)</formula>
    </cfRule>
    <cfRule type="expression" priority="336" dxfId="513">
      <formula>AND($L1239="",COMPOSIÇÕES!#REF!="",$D1239=11)</formula>
    </cfRule>
  </conditionalFormatting>
  <conditionalFormatting sqref="F1252">
    <cfRule type="expression" priority="329" dxfId="2">
      <formula>AND($L1252="",COMPOSIÇÕES!#REF!="",$D1252=2)</formula>
    </cfRule>
    <cfRule type="expression" priority="330" dxfId="1">
      <formula>AND($L1252="",COMPOSIÇÕES!#REF!="",$D1252=5)</formula>
    </cfRule>
    <cfRule type="expression" priority="331" dxfId="0">
      <formula>AND($L1252="",COMPOSIÇÕES!#REF!="",$D1252=8)</formula>
    </cfRule>
    <cfRule type="expression" priority="332" dxfId="513">
      <formula>AND($L1252="",COMPOSIÇÕES!#REF!="",$D1252=11)</formula>
    </cfRule>
  </conditionalFormatting>
  <conditionalFormatting sqref="F1263:F1264 F1267">
    <cfRule type="expression" priority="325" dxfId="2">
      <formula>AND($L1263="",COMPOSIÇÕES!#REF!="",$D1263=2)</formula>
    </cfRule>
    <cfRule type="expression" priority="326" dxfId="1">
      <formula>AND($L1263="",COMPOSIÇÕES!#REF!="",$D1263=5)</formula>
    </cfRule>
    <cfRule type="expression" priority="327" dxfId="0">
      <formula>AND($L1263="",COMPOSIÇÕES!#REF!="",$D1263=8)</formula>
    </cfRule>
    <cfRule type="expression" priority="328" dxfId="513">
      <formula>AND($L1263="",COMPOSIÇÕES!#REF!="",$D1263=11)</formula>
    </cfRule>
  </conditionalFormatting>
  <conditionalFormatting sqref="F1276:F1280">
    <cfRule type="expression" priority="321" dxfId="2">
      <formula>AND($L1276="",COMPOSIÇÕES!#REF!="",$D1276=2)</formula>
    </cfRule>
    <cfRule type="expression" priority="322" dxfId="1">
      <formula>AND($L1276="",COMPOSIÇÕES!#REF!="",$D1276=5)</formula>
    </cfRule>
    <cfRule type="expression" priority="323" dxfId="0">
      <formula>AND($L1276="",COMPOSIÇÕES!#REF!="",$D1276=8)</formula>
    </cfRule>
    <cfRule type="expression" priority="324" dxfId="513">
      <formula>AND($L1276="",COMPOSIÇÕES!#REF!="",$D1276=11)</formula>
    </cfRule>
  </conditionalFormatting>
  <conditionalFormatting sqref="F30:F31">
    <cfRule type="expression" priority="313" dxfId="2">
      <formula>AND($L30="",COMPOSIÇÕES!#REF!="",$D30=2)</formula>
    </cfRule>
    <cfRule type="expression" priority="314" dxfId="1">
      <formula>AND($L30="",COMPOSIÇÕES!#REF!="",$D30=5)</formula>
    </cfRule>
    <cfRule type="expression" priority="315" dxfId="0">
      <formula>AND($L30="",COMPOSIÇÕES!#REF!="",$D30=8)</formula>
    </cfRule>
    <cfRule type="expression" priority="316" dxfId="513">
      <formula>AND($L30="",COMPOSIÇÕES!#REF!="",$D30=11)</formula>
    </cfRule>
  </conditionalFormatting>
  <conditionalFormatting sqref="F99:F100">
    <cfRule type="expression" priority="309" dxfId="2">
      <formula>AND($L99="",COMPOSIÇÕES!#REF!="",$D99=2)</formula>
    </cfRule>
    <cfRule type="expression" priority="310" dxfId="1">
      <formula>AND($L99="",COMPOSIÇÕES!#REF!="",$D99=5)</formula>
    </cfRule>
    <cfRule type="expression" priority="311" dxfId="0">
      <formula>AND($L99="",COMPOSIÇÕES!#REF!="",$D99=8)</formula>
    </cfRule>
    <cfRule type="expression" priority="312" dxfId="513">
      <formula>AND($L99="",COMPOSIÇÕES!#REF!="",$D99=11)</formula>
    </cfRule>
  </conditionalFormatting>
  <conditionalFormatting sqref="F113:F114">
    <cfRule type="expression" priority="305" dxfId="2">
      <formula>AND($L113="",COMPOSIÇÕES!#REF!="",$D113=2)</formula>
    </cfRule>
    <cfRule type="expression" priority="306" dxfId="1">
      <formula>AND($L113="",COMPOSIÇÕES!#REF!="",$D113=5)</formula>
    </cfRule>
    <cfRule type="expression" priority="307" dxfId="0">
      <formula>AND($L113="",COMPOSIÇÕES!#REF!="",$D113=8)</formula>
    </cfRule>
    <cfRule type="expression" priority="308" dxfId="513">
      <formula>AND($L113="",COMPOSIÇÕES!#REF!="",$D113=11)</formula>
    </cfRule>
  </conditionalFormatting>
  <conditionalFormatting sqref="F115">
    <cfRule type="expression" priority="301" dxfId="2">
      <formula>AND($L115="",COMPOSIÇÕES!#REF!="",$D115=2)</formula>
    </cfRule>
    <cfRule type="expression" priority="302" dxfId="1">
      <formula>AND($L115="",COMPOSIÇÕES!#REF!="",$D115=5)</formula>
    </cfRule>
    <cfRule type="expression" priority="303" dxfId="0">
      <formula>AND($L115="",COMPOSIÇÕES!#REF!="",$D115=8)</formula>
    </cfRule>
    <cfRule type="expression" priority="304" dxfId="513">
      <formula>AND($L115="",COMPOSIÇÕES!#REF!="",$D115=11)</formula>
    </cfRule>
  </conditionalFormatting>
  <conditionalFormatting sqref="F124:F125">
    <cfRule type="expression" priority="297" dxfId="2">
      <formula>AND($L124="",COMPOSIÇÕES!#REF!="",$D124=2)</formula>
    </cfRule>
    <cfRule type="expression" priority="298" dxfId="1">
      <formula>AND($L124="",COMPOSIÇÕES!#REF!="",$D124=5)</formula>
    </cfRule>
    <cfRule type="expression" priority="299" dxfId="0">
      <formula>AND($L124="",COMPOSIÇÕES!#REF!="",$D124=8)</formula>
    </cfRule>
    <cfRule type="expression" priority="300" dxfId="513">
      <formula>AND($L124="",COMPOSIÇÕES!#REF!="",$D124=11)</formula>
    </cfRule>
  </conditionalFormatting>
  <conditionalFormatting sqref="F136">
    <cfRule type="expression" priority="293" dxfId="2">
      <formula>AND($L136="",COMPOSIÇÕES!#REF!="",$D136=2)</formula>
    </cfRule>
    <cfRule type="expression" priority="294" dxfId="1">
      <formula>AND($L136="",COMPOSIÇÕES!#REF!="",$D136=5)</formula>
    </cfRule>
    <cfRule type="expression" priority="295" dxfId="0">
      <formula>AND($L136="",COMPOSIÇÕES!#REF!="",$D136=8)</formula>
    </cfRule>
    <cfRule type="expression" priority="296" dxfId="513">
      <formula>AND($L136="",COMPOSIÇÕES!#REF!="",$D136=11)</formula>
    </cfRule>
  </conditionalFormatting>
  <conditionalFormatting sqref="F145">
    <cfRule type="expression" priority="289" dxfId="2">
      <formula>AND($L145="",COMPOSIÇÕES!#REF!="",$D145=2)</formula>
    </cfRule>
    <cfRule type="expression" priority="290" dxfId="1">
      <formula>AND($L145="",COMPOSIÇÕES!#REF!="",$D145=5)</formula>
    </cfRule>
    <cfRule type="expression" priority="291" dxfId="0">
      <formula>AND($L145="",COMPOSIÇÕES!#REF!="",$D145=8)</formula>
    </cfRule>
    <cfRule type="expression" priority="292" dxfId="513">
      <formula>AND($L145="",COMPOSIÇÕES!#REF!="",$D145=11)</formula>
    </cfRule>
  </conditionalFormatting>
  <conditionalFormatting sqref="F154">
    <cfRule type="expression" priority="285" dxfId="2">
      <formula>AND($L154="",COMPOSIÇÕES!#REF!="",$D154=2)</formula>
    </cfRule>
    <cfRule type="expression" priority="286" dxfId="1">
      <formula>AND($L154="",COMPOSIÇÕES!#REF!="",$D154=5)</formula>
    </cfRule>
    <cfRule type="expression" priority="287" dxfId="0">
      <formula>AND($L154="",COMPOSIÇÕES!#REF!="",$D154=8)</formula>
    </cfRule>
    <cfRule type="expression" priority="288" dxfId="513">
      <formula>AND($L154="",COMPOSIÇÕES!#REF!="",$D154=11)</formula>
    </cfRule>
  </conditionalFormatting>
  <conditionalFormatting sqref="F169:F170">
    <cfRule type="expression" priority="281" dxfId="2">
      <formula>AND($L169="",COMPOSIÇÕES!#REF!="",$D169=2)</formula>
    </cfRule>
    <cfRule type="expression" priority="282" dxfId="1">
      <formula>AND($L169="",COMPOSIÇÕES!#REF!="",$D169=5)</formula>
    </cfRule>
    <cfRule type="expression" priority="283" dxfId="0">
      <formula>AND($L169="",COMPOSIÇÕES!#REF!="",$D169=8)</formula>
    </cfRule>
    <cfRule type="expression" priority="284" dxfId="513">
      <formula>AND($L169="",COMPOSIÇÕES!#REF!="",$D169=11)</formula>
    </cfRule>
  </conditionalFormatting>
  <conditionalFormatting sqref="F311:F312">
    <cfRule type="expression" priority="277" dxfId="2">
      <formula>AND($L311="",COMPOSIÇÕES!#REF!="",$D311=2)</formula>
    </cfRule>
    <cfRule type="expression" priority="278" dxfId="1">
      <formula>AND($L311="",COMPOSIÇÕES!#REF!="",$D311=5)</formula>
    </cfRule>
    <cfRule type="expression" priority="279" dxfId="0">
      <formula>AND($L311="",COMPOSIÇÕES!#REF!="",$D311=8)</formula>
    </cfRule>
    <cfRule type="expression" priority="280" dxfId="513">
      <formula>AND($L311="",COMPOSIÇÕES!#REF!="",$D311=11)</formula>
    </cfRule>
  </conditionalFormatting>
  <conditionalFormatting sqref="F326:F327">
    <cfRule type="expression" priority="273" dxfId="2">
      <formula>AND($L326="",COMPOSIÇÕES!#REF!="",$D326=2)</formula>
    </cfRule>
    <cfRule type="expression" priority="274" dxfId="1">
      <formula>AND($L326="",COMPOSIÇÕES!#REF!="",$D326=5)</formula>
    </cfRule>
    <cfRule type="expression" priority="275" dxfId="0">
      <formula>AND($L326="",COMPOSIÇÕES!#REF!="",$D326=8)</formula>
    </cfRule>
    <cfRule type="expression" priority="276" dxfId="513">
      <formula>AND($L326="",COMPOSIÇÕES!#REF!="",$D326=11)</formula>
    </cfRule>
  </conditionalFormatting>
  <conditionalFormatting sqref="F340:F341">
    <cfRule type="expression" priority="269" dxfId="2">
      <formula>AND($L340="",COMPOSIÇÕES!#REF!="",$D340=2)</formula>
    </cfRule>
    <cfRule type="expression" priority="270" dxfId="1">
      <formula>AND($L340="",COMPOSIÇÕES!#REF!="",$D340=5)</formula>
    </cfRule>
    <cfRule type="expression" priority="271" dxfId="0">
      <formula>AND($L340="",COMPOSIÇÕES!#REF!="",$D340=8)</formula>
    </cfRule>
    <cfRule type="expression" priority="272" dxfId="513">
      <formula>AND($L340="",COMPOSIÇÕES!#REF!="",$D340=11)</formula>
    </cfRule>
  </conditionalFormatting>
  <conditionalFormatting sqref="F351:F352">
    <cfRule type="expression" priority="265" dxfId="2">
      <formula>AND($L351="",COMPOSIÇÕES!#REF!="",$D351=2)</formula>
    </cfRule>
    <cfRule type="expression" priority="266" dxfId="1">
      <formula>AND($L351="",COMPOSIÇÕES!#REF!="",$D351=5)</formula>
    </cfRule>
    <cfRule type="expression" priority="267" dxfId="0">
      <formula>AND($L351="",COMPOSIÇÕES!#REF!="",$D351=8)</formula>
    </cfRule>
    <cfRule type="expression" priority="268" dxfId="513">
      <formula>AND($L351="",COMPOSIÇÕES!#REF!="",$D351=11)</formula>
    </cfRule>
  </conditionalFormatting>
  <conditionalFormatting sqref="F366:F367">
    <cfRule type="expression" priority="261" dxfId="2">
      <formula>AND($L366="",COMPOSIÇÕES!#REF!="",$D366=2)</formula>
    </cfRule>
    <cfRule type="expression" priority="262" dxfId="1">
      <formula>AND($L366="",COMPOSIÇÕES!#REF!="",$D366=5)</formula>
    </cfRule>
    <cfRule type="expression" priority="263" dxfId="0">
      <formula>AND($L366="",COMPOSIÇÕES!#REF!="",$D366=8)</formula>
    </cfRule>
    <cfRule type="expression" priority="264" dxfId="513">
      <formula>AND($L366="",COMPOSIÇÕES!#REF!="",$D366=11)</formula>
    </cfRule>
  </conditionalFormatting>
  <conditionalFormatting sqref="F377:F378">
    <cfRule type="expression" priority="257" dxfId="2">
      <formula>AND($L377="",COMPOSIÇÕES!#REF!="",$D377=2)</formula>
    </cfRule>
    <cfRule type="expression" priority="258" dxfId="1">
      <formula>AND($L377="",COMPOSIÇÕES!#REF!="",$D377=5)</formula>
    </cfRule>
    <cfRule type="expression" priority="259" dxfId="0">
      <formula>AND($L377="",COMPOSIÇÕES!#REF!="",$D377=8)</formula>
    </cfRule>
    <cfRule type="expression" priority="260" dxfId="513">
      <formula>AND($L377="",COMPOSIÇÕES!#REF!="",$D377=11)</formula>
    </cfRule>
  </conditionalFormatting>
  <conditionalFormatting sqref="F388:F389">
    <cfRule type="expression" priority="253" dxfId="2">
      <formula>AND($L388="",COMPOSIÇÕES!#REF!="",$D388=2)</formula>
    </cfRule>
    <cfRule type="expression" priority="254" dxfId="1">
      <formula>AND($L388="",COMPOSIÇÕES!#REF!="",$D388=5)</formula>
    </cfRule>
    <cfRule type="expression" priority="255" dxfId="0">
      <formula>AND($L388="",COMPOSIÇÕES!#REF!="",$D388=8)</formula>
    </cfRule>
    <cfRule type="expression" priority="256" dxfId="513">
      <formula>AND($L388="",COMPOSIÇÕES!#REF!="",$D388=11)</formula>
    </cfRule>
  </conditionalFormatting>
  <conditionalFormatting sqref="F401:F402">
    <cfRule type="expression" priority="249" dxfId="2">
      <formula>AND($L401="",COMPOSIÇÕES!#REF!="",$D401=2)</formula>
    </cfRule>
    <cfRule type="expression" priority="250" dxfId="1">
      <formula>AND($L401="",COMPOSIÇÕES!#REF!="",$D401=5)</formula>
    </cfRule>
    <cfRule type="expression" priority="251" dxfId="0">
      <formula>AND($L401="",COMPOSIÇÕES!#REF!="",$D401=8)</formula>
    </cfRule>
    <cfRule type="expression" priority="252" dxfId="513">
      <formula>AND($L401="",COMPOSIÇÕES!#REF!="",$D401=11)</formula>
    </cfRule>
  </conditionalFormatting>
  <conditionalFormatting sqref="F412:F413">
    <cfRule type="expression" priority="245" dxfId="2">
      <formula>AND($L412="",COMPOSIÇÕES!#REF!="",$D412=2)</formula>
    </cfRule>
    <cfRule type="expression" priority="246" dxfId="1">
      <formula>AND($L412="",COMPOSIÇÕES!#REF!="",$D412=5)</formula>
    </cfRule>
    <cfRule type="expression" priority="247" dxfId="0">
      <formula>AND($L412="",COMPOSIÇÕES!#REF!="",$D412=8)</formula>
    </cfRule>
    <cfRule type="expression" priority="248" dxfId="513">
      <formula>AND($L412="",COMPOSIÇÕES!#REF!="",$D412=11)</formula>
    </cfRule>
  </conditionalFormatting>
  <conditionalFormatting sqref="F423:F424">
    <cfRule type="expression" priority="241" dxfId="2">
      <formula>AND($L423="",COMPOSIÇÕES!#REF!="",$D423=2)</formula>
    </cfRule>
    <cfRule type="expression" priority="242" dxfId="1">
      <formula>AND($L423="",COMPOSIÇÕES!#REF!="",$D423=5)</formula>
    </cfRule>
    <cfRule type="expression" priority="243" dxfId="0">
      <formula>AND($L423="",COMPOSIÇÕES!#REF!="",$D423=8)</formula>
    </cfRule>
    <cfRule type="expression" priority="244" dxfId="513">
      <formula>AND($L423="",COMPOSIÇÕES!#REF!="",$D423=11)</formula>
    </cfRule>
  </conditionalFormatting>
  <conditionalFormatting sqref="F434:F435">
    <cfRule type="expression" priority="237" dxfId="2">
      <formula>AND($L434="",COMPOSIÇÕES!#REF!="",$D434=2)</formula>
    </cfRule>
    <cfRule type="expression" priority="238" dxfId="1">
      <formula>AND($L434="",COMPOSIÇÕES!#REF!="",$D434=5)</formula>
    </cfRule>
    <cfRule type="expression" priority="239" dxfId="0">
      <formula>AND($L434="",COMPOSIÇÕES!#REF!="",$D434=8)</formula>
    </cfRule>
    <cfRule type="expression" priority="240" dxfId="513">
      <formula>AND($L434="",COMPOSIÇÕES!#REF!="",$D434=11)</formula>
    </cfRule>
  </conditionalFormatting>
  <conditionalFormatting sqref="F447:F448">
    <cfRule type="expression" priority="233" dxfId="2">
      <formula>AND($L447="",COMPOSIÇÕES!#REF!="",$D447=2)</formula>
    </cfRule>
    <cfRule type="expression" priority="234" dxfId="1">
      <formula>AND($L447="",COMPOSIÇÕES!#REF!="",$D447=5)</formula>
    </cfRule>
    <cfRule type="expression" priority="235" dxfId="0">
      <formula>AND($L447="",COMPOSIÇÕES!#REF!="",$D447=8)</formula>
    </cfRule>
    <cfRule type="expression" priority="236" dxfId="513">
      <formula>AND($L447="",COMPOSIÇÕES!#REF!="",$D447=11)</formula>
    </cfRule>
  </conditionalFormatting>
  <conditionalFormatting sqref="F458:F459">
    <cfRule type="expression" priority="229" dxfId="2">
      <formula>AND($L458="",COMPOSIÇÕES!#REF!="",$D458=2)</formula>
    </cfRule>
    <cfRule type="expression" priority="230" dxfId="1">
      <formula>AND($L458="",COMPOSIÇÕES!#REF!="",$D458=5)</formula>
    </cfRule>
    <cfRule type="expression" priority="231" dxfId="0">
      <formula>AND($L458="",COMPOSIÇÕES!#REF!="",$D458=8)</formula>
    </cfRule>
    <cfRule type="expression" priority="232" dxfId="513">
      <formula>AND($L458="",COMPOSIÇÕES!#REF!="",$D458=11)</formula>
    </cfRule>
  </conditionalFormatting>
  <conditionalFormatting sqref="F471:F472">
    <cfRule type="expression" priority="225" dxfId="2">
      <formula>AND($L471="",COMPOSIÇÕES!#REF!="",$D471=2)</formula>
    </cfRule>
    <cfRule type="expression" priority="226" dxfId="1">
      <formula>AND($L471="",COMPOSIÇÕES!#REF!="",$D471=5)</formula>
    </cfRule>
    <cfRule type="expression" priority="227" dxfId="0">
      <formula>AND($L471="",COMPOSIÇÕES!#REF!="",$D471=8)</formula>
    </cfRule>
    <cfRule type="expression" priority="228" dxfId="513">
      <formula>AND($L471="",COMPOSIÇÕES!#REF!="",$D471=11)</formula>
    </cfRule>
  </conditionalFormatting>
  <conditionalFormatting sqref="F483:F484">
    <cfRule type="expression" priority="221" dxfId="2">
      <formula>AND($L483="",COMPOSIÇÕES!#REF!="",$D483=2)</formula>
    </cfRule>
    <cfRule type="expression" priority="222" dxfId="1">
      <formula>AND($L483="",COMPOSIÇÕES!#REF!="",$D483=5)</formula>
    </cfRule>
    <cfRule type="expression" priority="223" dxfId="0">
      <formula>AND($L483="",COMPOSIÇÕES!#REF!="",$D483=8)</formula>
    </cfRule>
    <cfRule type="expression" priority="224" dxfId="513">
      <formula>AND($L483="",COMPOSIÇÕES!#REF!="",$D483=11)</formula>
    </cfRule>
  </conditionalFormatting>
  <conditionalFormatting sqref="F497:F498">
    <cfRule type="expression" priority="217" dxfId="2">
      <formula>AND($L497="",COMPOSIÇÕES!#REF!="",$D497=2)</formula>
    </cfRule>
    <cfRule type="expression" priority="218" dxfId="1">
      <formula>AND($L497="",COMPOSIÇÕES!#REF!="",$D497=5)</formula>
    </cfRule>
    <cfRule type="expression" priority="219" dxfId="0">
      <formula>AND($L497="",COMPOSIÇÕES!#REF!="",$D497=8)</formula>
    </cfRule>
    <cfRule type="expression" priority="220" dxfId="513">
      <formula>AND($L497="",COMPOSIÇÕES!#REF!="",$D497=11)</formula>
    </cfRule>
  </conditionalFormatting>
  <conditionalFormatting sqref="F496">
    <cfRule type="expression" priority="213" dxfId="2">
      <formula>AND($L496="",COMPOSIÇÕES!#REF!="",$D496=2)</formula>
    </cfRule>
    <cfRule type="expression" priority="214" dxfId="1">
      <formula>AND($L496="",COMPOSIÇÕES!#REF!="",$D496=5)</formula>
    </cfRule>
    <cfRule type="expression" priority="215" dxfId="0">
      <formula>AND($L496="",COMPOSIÇÕES!#REF!="",$D496=8)</formula>
    </cfRule>
    <cfRule type="expression" priority="216" dxfId="513">
      <formula>AND($L496="",COMPOSIÇÕES!#REF!="",$D496=11)</formula>
    </cfRule>
  </conditionalFormatting>
  <conditionalFormatting sqref="F510:F511">
    <cfRule type="expression" priority="209" dxfId="2">
      <formula>AND($L510="",COMPOSIÇÕES!#REF!="",$D510=2)</formula>
    </cfRule>
    <cfRule type="expression" priority="210" dxfId="1">
      <formula>AND($L510="",COMPOSIÇÕES!#REF!="",$D510=5)</formula>
    </cfRule>
    <cfRule type="expression" priority="211" dxfId="0">
      <formula>AND($L510="",COMPOSIÇÕES!#REF!="",$D510=8)</formula>
    </cfRule>
    <cfRule type="expression" priority="212" dxfId="513">
      <formula>AND($L510="",COMPOSIÇÕES!#REF!="",$D510=11)</formula>
    </cfRule>
  </conditionalFormatting>
  <conditionalFormatting sqref="F522:F523">
    <cfRule type="expression" priority="205" dxfId="2">
      <formula>AND($L522="",COMPOSIÇÕES!#REF!="",$D522=2)</formula>
    </cfRule>
    <cfRule type="expression" priority="206" dxfId="1">
      <formula>AND($L522="",COMPOSIÇÕES!#REF!="",$D522=5)</formula>
    </cfRule>
    <cfRule type="expression" priority="207" dxfId="0">
      <formula>AND($L522="",COMPOSIÇÕES!#REF!="",$D522=8)</formula>
    </cfRule>
    <cfRule type="expression" priority="208" dxfId="513">
      <formula>AND($L522="",COMPOSIÇÕES!#REF!="",$D522=11)</formula>
    </cfRule>
  </conditionalFormatting>
  <conditionalFormatting sqref="F535:F536">
    <cfRule type="expression" priority="201" dxfId="2">
      <formula>AND($L535="",COMPOSIÇÕES!#REF!="",$D535=2)</formula>
    </cfRule>
    <cfRule type="expression" priority="202" dxfId="1">
      <formula>AND($L535="",COMPOSIÇÕES!#REF!="",$D535=5)</formula>
    </cfRule>
    <cfRule type="expression" priority="203" dxfId="0">
      <formula>AND($L535="",COMPOSIÇÕES!#REF!="",$D535=8)</formula>
    </cfRule>
    <cfRule type="expression" priority="204" dxfId="513">
      <formula>AND($L535="",COMPOSIÇÕES!#REF!="",$D535=11)</formula>
    </cfRule>
  </conditionalFormatting>
  <conditionalFormatting sqref="F546:F547">
    <cfRule type="expression" priority="197" dxfId="2">
      <formula>AND($L546="",COMPOSIÇÕES!#REF!="",$D546=2)</formula>
    </cfRule>
    <cfRule type="expression" priority="198" dxfId="1">
      <formula>AND($L546="",COMPOSIÇÕES!#REF!="",$D546=5)</formula>
    </cfRule>
    <cfRule type="expression" priority="199" dxfId="0">
      <formula>AND($L546="",COMPOSIÇÕES!#REF!="",$D546=8)</formula>
    </cfRule>
    <cfRule type="expression" priority="200" dxfId="513">
      <formula>AND($L546="",COMPOSIÇÕES!#REF!="",$D546=11)</formula>
    </cfRule>
  </conditionalFormatting>
  <conditionalFormatting sqref="F585:F586">
    <cfRule type="expression" priority="193" dxfId="2">
      <formula>AND($L585="",COMPOSIÇÕES!#REF!="",$D585=2)</formula>
    </cfRule>
    <cfRule type="expression" priority="194" dxfId="1">
      <formula>AND($L585="",COMPOSIÇÕES!#REF!="",$D585=5)</formula>
    </cfRule>
    <cfRule type="expression" priority="195" dxfId="0">
      <formula>AND($L585="",COMPOSIÇÕES!#REF!="",$D585=8)</formula>
    </cfRule>
    <cfRule type="expression" priority="196" dxfId="513">
      <formula>AND($L585="",COMPOSIÇÕES!#REF!="",$D585=11)</formula>
    </cfRule>
  </conditionalFormatting>
  <conditionalFormatting sqref="F599:F600">
    <cfRule type="expression" priority="189" dxfId="2">
      <formula>AND($L599="",COMPOSIÇÕES!#REF!="",$D599=2)</formula>
    </cfRule>
    <cfRule type="expression" priority="190" dxfId="1">
      <formula>AND($L599="",COMPOSIÇÕES!#REF!="",$D599=5)</formula>
    </cfRule>
    <cfRule type="expression" priority="191" dxfId="0">
      <formula>AND($L599="",COMPOSIÇÕES!#REF!="",$D599=8)</formula>
    </cfRule>
    <cfRule type="expression" priority="192" dxfId="513">
      <formula>AND($L599="",COMPOSIÇÕES!#REF!="",$D599=11)</formula>
    </cfRule>
  </conditionalFormatting>
  <conditionalFormatting sqref="F613:F614">
    <cfRule type="expression" priority="185" dxfId="2">
      <formula>AND($L613="",COMPOSIÇÕES!#REF!="",$D613=2)</formula>
    </cfRule>
    <cfRule type="expression" priority="186" dxfId="1">
      <formula>AND($L613="",COMPOSIÇÕES!#REF!="",$D613=5)</formula>
    </cfRule>
    <cfRule type="expression" priority="187" dxfId="0">
      <formula>AND($L613="",COMPOSIÇÕES!#REF!="",$D613=8)</formula>
    </cfRule>
    <cfRule type="expression" priority="188" dxfId="513">
      <formula>AND($L613="",COMPOSIÇÕES!#REF!="",$D613=11)</formula>
    </cfRule>
  </conditionalFormatting>
  <conditionalFormatting sqref="F625:F626">
    <cfRule type="expression" priority="181" dxfId="2">
      <formula>AND($L625="",COMPOSIÇÕES!#REF!="",$D625=2)</formula>
    </cfRule>
    <cfRule type="expression" priority="182" dxfId="1">
      <formula>AND($L625="",COMPOSIÇÕES!#REF!="",$D625=5)</formula>
    </cfRule>
    <cfRule type="expression" priority="183" dxfId="0">
      <formula>AND($L625="",COMPOSIÇÕES!#REF!="",$D625=8)</formula>
    </cfRule>
    <cfRule type="expression" priority="184" dxfId="513">
      <formula>AND($L625="",COMPOSIÇÕES!#REF!="",$D625=11)</formula>
    </cfRule>
  </conditionalFormatting>
  <conditionalFormatting sqref="F637:F638">
    <cfRule type="expression" priority="177" dxfId="2">
      <formula>AND($L637="",COMPOSIÇÕES!#REF!="",$D637=2)</formula>
    </cfRule>
    <cfRule type="expression" priority="178" dxfId="1">
      <formula>AND($L637="",COMPOSIÇÕES!#REF!="",$D637=5)</formula>
    </cfRule>
    <cfRule type="expression" priority="179" dxfId="0">
      <formula>AND($L637="",COMPOSIÇÕES!#REF!="",$D637=8)</formula>
    </cfRule>
    <cfRule type="expression" priority="180" dxfId="513">
      <formula>AND($L637="",COMPOSIÇÕES!#REF!="",$D637=11)</formula>
    </cfRule>
  </conditionalFormatting>
  <conditionalFormatting sqref="F649:F650">
    <cfRule type="expression" priority="173" dxfId="2">
      <formula>AND($L649="",COMPOSIÇÕES!#REF!="",$D649=2)</formula>
    </cfRule>
    <cfRule type="expression" priority="174" dxfId="1">
      <formula>AND($L649="",COMPOSIÇÕES!#REF!="",$D649=5)</formula>
    </cfRule>
    <cfRule type="expression" priority="175" dxfId="0">
      <formula>AND($L649="",COMPOSIÇÕES!#REF!="",$D649=8)</formula>
    </cfRule>
    <cfRule type="expression" priority="176" dxfId="513">
      <formula>AND($L649="",COMPOSIÇÕES!#REF!="",$D649=11)</formula>
    </cfRule>
  </conditionalFormatting>
  <conditionalFormatting sqref="F672:F673">
    <cfRule type="expression" priority="169" dxfId="2">
      <formula>AND($L672="",COMPOSIÇÕES!#REF!="",$D672=2)</formula>
    </cfRule>
    <cfRule type="expression" priority="170" dxfId="1">
      <formula>AND($L672="",COMPOSIÇÕES!#REF!="",$D672=5)</formula>
    </cfRule>
    <cfRule type="expression" priority="171" dxfId="0">
      <formula>AND($L672="",COMPOSIÇÕES!#REF!="",$D672=8)</formula>
    </cfRule>
    <cfRule type="expression" priority="172" dxfId="513">
      <formula>AND($L672="",COMPOSIÇÕES!#REF!="",$D672=11)</formula>
    </cfRule>
  </conditionalFormatting>
  <conditionalFormatting sqref="F686:F687">
    <cfRule type="expression" priority="165" dxfId="2">
      <formula>AND($L686="",COMPOSIÇÕES!#REF!="",$D686=2)</formula>
    </cfRule>
    <cfRule type="expression" priority="166" dxfId="1">
      <formula>AND($L686="",COMPOSIÇÕES!#REF!="",$D686=5)</formula>
    </cfRule>
    <cfRule type="expression" priority="167" dxfId="0">
      <formula>AND($L686="",COMPOSIÇÕES!#REF!="",$D686=8)</formula>
    </cfRule>
    <cfRule type="expression" priority="168" dxfId="513">
      <formula>AND($L686="",COMPOSIÇÕES!#REF!="",$D686=11)</formula>
    </cfRule>
  </conditionalFormatting>
  <conditionalFormatting sqref="F706:F707">
    <cfRule type="expression" priority="161" dxfId="2">
      <formula>AND($L706="",COMPOSIÇÕES!#REF!="",$D706=2)</formula>
    </cfRule>
    <cfRule type="expression" priority="162" dxfId="1">
      <formula>AND($L706="",COMPOSIÇÕES!#REF!="",$D706=5)</formula>
    </cfRule>
    <cfRule type="expression" priority="163" dxfId="0">
      <formula>AND($L706="",COMPOSIÇÕES!#REF!="",$D706=8)</formula>
    </cfRule>
    <cfRule type="expression" priority="164" dxfId="513">
      <formula>AND($L706="",COMPOSIÇÕES!#REF!="",$D706=11)</formula>
    </cfRule>
  </conditionalFormatting>
  <conditionalFormatting sqref="F721:F722">
    <cfRule type="expression" priority="157" dxfId="2">
      <formula>AND($L721="",COMPOSIÇÕES!#REF!="",$D721=2)</formula>
    </cfRule>
    <cfRule type="expression" priority="158" dxfId="1">
      <formula>AND($L721="",COMPOSIÇÕES!#REF!="",$D721=5)</formula>
    </cfRule>
    <cfRule type="expression" priority="159" dxfId="0">
      <formula>AND($L721="",COMPOSIÇÕES!#REF!="",$D721=8)</formula>
    </cfRule>
    <cfRule type="expression" priority="160" dxfId="513">
      <formula>AND($L721="",COMPOSIÇÕES!#REF!="",$D721=11)</formula>
    </cfRule>
  </conditionalFormatting>
  <conditionalFormatting sqref="F738:F739">
    <cfRule type="expression" priority="153" dxfId="2">
      <formula>AND($L738="",COMPOSIÇÕES!#REF!="",$D738=2)</formula>
    </cfRule>
    <cfRule type="expression" priority="154" dxfId="1">
      <formula>AND($L738="",COMPOSIÇÕES!#REF!="",$D738=5)</formula>
    </cfRule>
    <cfRule type="expression" priority="155" dxfId="0">
      <formula>AND($L738="",COMPOSIÇÕES!#REF!="",$D738=8)</formula>
    </cfRule>
    <cfRule type="expression" priority="156" dxfId="513">
      <formula>AND($L738="",COMPOSIÇÕES!#REF!="",$D738=11)</formula>
    </cfRule>
  </conditionalFormatting>
  <conditionalFormatting sqref="F755:F756">
    <cfRule type="expression" priority="149" dxfId="2">
      <formula>AND($L755="",COMPOSIÇÕES!#REF!="",$D755=2)</formula>
    </cfRule>
    <cfRule type="expression" priority="150" dxfId="1">
      <formula>AND($L755="",COMPOSIÇÕES!#REF!="",$D755=5)</formula>
    </cfRule>
    <cfRule type="expression" priority="151" dxfId="0">
      <formula>AND($L755="",COMPOSIÇÕES!#REF!="",$D755=8)</formula>
    </cfRule>
    <cfRule type="expression" priority="152" dxfId="513">
      <formula>AND($L755="",COMPOSIÇÕES!#REF!="",$D755=11)</formula>
    </cfRule>
  </conditionalFormatting>
  <conditionalFormatting sqref="F773:F774">
    <cfRule type="expression" priority="145" dxfId="2">
      <formula>AND($L773="",COMPOSIÇÕES!#REF!="",$D773=2)</formula>
    </cfRule>
    <cfRule type="expression" priority="146" dxfId="1">
      <formula>AND($L773="",COMPOSIÇÕES!#REF!="",$D773=5)</formula>
    </cfRule>
    <cfRule type="expression" priority="147" dxfId="0">
      <formula>AND($L773="",COMPOSIÇÕES!#REF!="",$D773=8)</formula>
    </cfRule>
    <cfRule type="expression" priority="148" dxfId="513">
      <formula>AND($L773="",COMPOSIÇÕES!#REF!="",$D773=11)</formula>
    </cfRule>
  </conditionalFormatting>
  <conditionalFormatting sqref="F784:F785">
    <cfRule type="expression" priority="141" dxfId="2">
      <formula>AND($L784="",COMPOSIÇÕES!#REF!="",$D784=2)</formula>
    </cfRule>
    <cfRule type="expression" priority="142" dxfId="1">
      <formula>AND($L784="",COMPOSIÇÕES!#REF!="",$D784=5)</formula>
    </cfRule>
    <cfRule type="expression" priority="143" dxfId="0">
      <formula>AND($L784="",COMPOSIÇÕES!#REF!="",$D784=8)</formula>
    </cfRule>
    <cfRule type="expression" priority="144" dxfId="513">
      <formula>AND($L784="",COMPOSIÇÕES!#REF!="",$D784=11)</formula>
    </cfRule>
  </conditionalFormatting>
  <conditionalFormatting sqref="F821:F822">
    <cfRule type="expression" priority="137" dxfId="2">
      <formula>AND($L821="",COMPOSIÇÕES!#REF!="",$D821=2)</formula>
    </cfRule>
    <cfRule type="expression" priority="138" dxfId="1">
      <formula>AND($L821="",COMPOSIÇÕES!#REF!="",$D821=5)</formula>
    </cfRule>
    <cfRule type="expression" priority="139" dxfId="0">
      <formula>AND($L821="",COMPOSIÇÕES!#REF!="",$D821=8)</formula>
    </cfRule>
    <cfRule type="expression" priority="140" dxfId="513">
      <formula>AND($L821="",COMPOSIÇÕES!#REF!="",$D821=11)</formula>
    </cfRule>
  </conditionalFormatting>
  <conditionalFormatting sqref="F834:F835">
    <cfRule type="expression" priority="133" dxfId="2">
      <formula>AND($L834="",COMPOSIÇÕES!#REF!="",$D834=2)</formula>
    </cfRule>
    <cfRule type="expression" priority="134" dxfId="1">
      <formula>AND($L834="",COMPOSIÇÕES!#REF!="",$D834=5)</formula>
    </cfRule>
    <cfRule type="expression" priority="135" dxfId="0">
      <formula>AND($L834="",COMPOSIÇÕES!#REF!="",$D834=8)</formula>
    </cfRule>
    <cfRule type="expression" priority="136" dxfId="513">
      <formula>AND($L834="",COMPOSIÇÕES!#REF!="",$D834=11)</formula>
    </cfRule>
  </conditionalFormatting>
  <conditionalFormatting sqref="F846:F847">
    <cfRule type="expression" priority="129" dxfId="2">
      <formula>AND($L846="",COMPOSIÇÕES!#REF!="",$D846=2)</formula>
    </cfRule>
    <cfRule type="expression" priority="130" dxfId="1">
      <formula>AND($L846="",COMPOSIÇÕES!#REF!="",$D846=5)</formula>
    </cfRule>
    <cfRule type="expression" priority="131" dxfId="0">
      <formula>AND($L846="",COMPOSIÇÕES!#REF!="",$D846=8)</formula>
    </cfRule>
    <cfRule type="expression" priority="132" dxfId="513">
      <formula>AND($L846="",COMPOSIÇÕES!#REF!="",$D846=11)</formula>
    </cfRule>
  </conditionalFormatting>
  <conditionalFormatting sqref="F858:F859">
    <cfRule type="expression" priority="125" dxfId="2">
      <formula>AND($L858="",COMPOSIÇÕES!#REF!="",$D858=2)</formula>
    </cfRule>
    <cfRule type="expression" priority="126" dxfId="1">
      <formula>AND($L858="",COMPOSIÇÕES!#REF!="",$D858=5)</formula>
    </cfRule>
    <cfRule type="expression" priority="127" dxfId="0">
      <formula>AND($L858="",COMPOSIÇÕES!#REF!="",$D858=8)</formula>
    </cfRule>
    <cfRule type="expression" priority="128" dxfId="513">
      <formula>AND($L858="",COMPOSIÇÕES!#REF!="",$D858=11)</formula>
    </cfRule>
  </conditionalFormatting>
  <conditionalFormatting sqref="F869:F870">
    <cfRule type="expression" priority="121" dxfId="2">
      <formula>AND($L869="",COMPOSIÇÕES!#REF!="",$D869=2)</formula>
    </cfRule>
    <cfRule type="expression" priority="122" dxfId="1">
      <formula>AND($L869="",COMPOSIÇÕES!#REF!="",$D869=5)</formula>
    </cfRule>
    <cfRule type="expression" priority="123" dxfId="0">
      <formula>AND($L869="",COMPOSIÇÕES!#REF!="",$D869=8)</formula>
    </cfRule>
    <cfRule type="expression" priority="124" dxfId="513">
      <formula>AND($L869="",COMPOSIÇÕES!#REF!="",$D869=11)</formula>
    </cfRule>
  </conditionalFormatting>
  <conditionalFormatting sqref="F880">
    <cfRule type="expression" priority="117" dxfId="2">
      <formula>AND($L880="",COMPOSIÇÕES!#REF!="",$D880=2)</formula>
    </cfRule>
    <cfRule type="expression" priority="118" dxfId="1">
      <formula>AND($L880="",COMPOSIÇÕES!#REF!="",$D880=5)</formula>
    </cfRule>
    <cfRule type="expression" priority="119" dxfId="0">
      <formula>AND($L880="",COMPOSIÇÕES!#REF!="",$D880=8)</formula>
    </cfRule>
    <cfRule type="expression" priority="120" dxfId="513">
      <formula>AND($L880="",COMPOSIÇÕES!#REF!="",$D880=11)</formula>
    </cfRule>
  </conditionalFormatting>
  <conditionalFormatting sqref="F890:F891">
    <cfRule type="expression" priority="113" dxfId="2">
      <formula>AND($L890="",COMPOSIÇÕES!#REF!="",$D890=2)</formula>
    </cfRule>
    <cfRule type="expression" priority="114" dxfId="1">
      <formula>AND($L890="",COMPOSIÇÕES!#REF!="",$D890=5)</formula>
    </cfRule>
    <cfRule type="expression" priority="115" dxfId="0">
      <formula>AND($L890="",COMPOSIÇÕES!#REF!="",$D890=8)</formula>
    </cfRule>
    <cfRule type="expression" priority="116" dxfId="513">
      <formula>AND($L890="",COMPOSIÇÕES!#REF!="",$D890=11)</formula>
    </cfRule>
  </conditionalFormatting>
  <conditionalFormatting sqref="F902:F903">
    <cfRule type="expression" priority="109" dxfId="2">
      <formula>AND($L902="",COMPOSIÇÕES!#REF!="",$D902=2)</formula>
    </cfRule>
    <cfRule type="expression" priority="110" dxfId="1">
      <formula>AND($L902="",COMPOSIÇÕES!#REF!="",$D902=5)</formula>
    </cfRule>
    <cfRule type="expression" priority="111" dxfId="0">
      <formula>AND($L902="",COMPOSIÇÕES!#REF!="",$D902=8)</formula>
    </cfRule>
    <cfRule type="expression" priority="112" dxfId="513">
      <formula>AND($L902="",COMPOSIÇÕES!#REF!="",$D902=11)</formula>
    </cfRule>
  </conditionalFormatting>
  <conditionalFormatting sqref="F916:F917">
    <cfRule type="expression" priority="105" dxfId="2">
      <formula>AND($L916="",COMPOSIÇÕES!#REF!="",$D916=2)</formula>
    </cfRule>
    <cfRule type="expression" priority="106" dxfId="1">
      <formula>AND($L916="",COMPOSIÇÕES!#REF!="",$D916=5)</formula>
    </cfRule>
    <cfRule type="expression" priority="107" dxfId="0">
      <formula>AND($L916="",COMPOSIÇÕES!#REF!="",$D916=8)</formula>
    </cfRule>
    <cfRule type="expression" priority="108" dxfId="513">
      <formula>AND($L916="",COMPOSIÇÕES!#REF!="",$D916=11)</formula>
    </cfRule>
  </conditionalFormatting>
  <conditionalFormatting sqref="F941:F942">
    <cfRule type="expression" priority="101" dxfId="2">
      <formula>AND($L941="",COMPOSIÇÕES!#REF!="",$D941=2)</formula>
    </cfRule>
    <cfRule type="expression" priority="102" dxfId="1">
      <formula>AND($L941="",COMPOSIÇÕES!#REF!="",$D941=5)</formula>
    </cfRule>
    <cfRule type="expression" priority="103" dxfId="0">
      <formula>AND($L941="",COMPOSIÇÕES!#REF!="",$D941=8)</formula>
    </cfRule>
    <cfRule type="expression" priority="104" dxfId="513">
      <formula>AND($L941="",COMPOSIÇÕES!#REF!="",$D941=11)</formula>
    </cfRule>
  </conditionalFormatting>
  <conditionalFormatting sqref="F954:F955">
    <cfRule type="expression" priority="97" dxfId="2">
      <formula>AND($L954="",COMPOSIÇÕES!#REF!="",$D954=2)</formula>
    </cfRule>
    <cfRule type="expression" priority="98" dxfId="1">
      <formula>AND($L954="",COMPOSIÇÕES!#REF!="",$D954=5)</formula>
    </cfRule>
    <cfRule type="expression" priority="99" dxfId="0">
      <formula>AND($L954="",COMPOSIÇÕES!#REF!="",$D954=8)</formula>
    </cfRule>
    <cfRule type="expression" priority="100" dxfId="513">
      <formula>AND($L954="",COMPOSIÇÕES!#REF!="",$D954=11)</formula>
    </cfRule>
  </conditionalFormatting>
  <conditionalFormatting sqref="F975:F976">
    <cfRule type="expression" priority="93" dxfId="2">
      <formula>AND($L975="",COMPOSIÇÕES!#REF!="",$D975=2)</formula>
    </cfRule>
    <cfRule type="expression" priority="94" dxfId="1">
      <formula>AND($L975="",COMPOSIÇÕES!#REF!="",$D975=5)</formula>
    </cfRule>
    <cfRule type="expression" priority="95" dxfId="0">
      <formula>AND($L975="",COMPOSIÇÕES!#REF!="",$D975=8)</formula>
    </cfRule>
    <cfRule type="expression" priority="96" dxfId="513">
      <formula>AND($L975="",COMPOSIÇÕES!#REF!="",$D975=11)</formula>
    </cfRule>
  </conditionalFormatting>
  <conditionalFormatting sqref="F991:F992">
    <cfRule type="expression" priority="89" dxfId="2">
      <formula>AND($L991="",COMPOSIÇÕES!#REF!="",$D991=2)</formula>
    </cfRule>
    <cfRule type="expression" priority="90" dxfId="1">
      <formula>AND($L991="",COMPOSIÇÕES!#REF!="",$D991=5)</formula>
    </cfRule>
    <cfRule type="expression" priority="91" dxfId="0">
      <formula>AND($L991="",COMPOSIÇÕES!#REF!="",$D991=8)</formula>
    </cfRule>
    <cfRule type="expression" priority="92" dxfId="513">
      <formula>AND($L991="",COMPOSIÇÕES!#REF!="",$D991=11)</formula>
    </cfRule>
  </conditionalFormatting>
  <conditionalFormatting sqref="F1003:F1004">
    <cfRule type="expression" priority="85" dxfId="2">
      <formula>AND($L1003="",COMPOSIÇÕES!#REF!="",$D1003=2)</formula>
    </cfRule>
    <cfRule type="expression" priority="86" dxfId="1">
      <formula>AND($L1003="",COMPOSIÇÕES!#REF!="",$D1003=5)</formula>
    </cfRule>
    <cfRule type="expression" priority="87" dxfId="0">
      <formula>AND($L1003="",COMPOSIÇÕES!#REF!="",$D1003=8)</formula>
    </cfRule>
    <cfRule type="expression" priority="88" dxfId="513">
      <formula>AND($L1003="",COMPOSIÇÕES!#REF!="",$D1003=11)</formula>
    </cfRule>
  </conditionalFormatting>
  <conditionalFormatting sqref="F1014:F1015">
    <cfRule type="expression" priority="81" dxfId="2">
      <formula>AND($L1014="",COMPOSIÇÕES!#REF!="",$D1014=2)</formula>
    </cfRule>
    <cfRule type="expression" priority="82" dxfId="1">
      <formula>AND($L1014="",COMPOSIÇÕES!#REF!="",$D1014=5)</formula>
    </cfRule>
    <cfRule type="expression" priority="83" dxfId="0">
      <formula>AND($L1014="",COMPOSIÇÕES!#REF!="",$D1014=8)</formula>
    </cfRule>
    <cfRule type="expression" priority="84" dxfId="513">
      <formula>AND($L1014="",COMPOSIÇÕES!#REF!="",$D1014=11)</formula>
    </cfRule>
  </conditionalFormatting>
  <conditionalFormatting sqref="F1025:F1026">
    <cfRule type="expression" priority="77" dxfId="2">
      <formula>AND($L1025="",COMPOSIÇÕES!#REF!="",$D1025=2)</formula>
    </cfRule>
    <cfRule type="expression" priority="78" dxfId="1">
      <formula>AND($L1025="",COMPOSIÇÕES!#REF!="",$D1025=5)</formula>
    </cfRule>
    <cfRule type="expression" priority="79" dxfId="0">
      <formula>AND($L1025="",COMPOSIÇÕES!#REF!="",$D1025=8)</formula>
    </cfRule>
    <cfRule type="expression" priority="80" dxfId="513">
      <formula>AND($L1025="",COMPOSIÇÕES!#REF!="",$D1025=11)</formula>
    </cfRule>
  </conditionalFormatting>
  <conditionalFormatting sqref="F1036:F1037">
    <cfRule type="expression" priority="73" dxfId="2">
      <formula>AND($L1036="",COMPOSIÇÕES!#REF!="",$D1036=2)</formula>
    </cfRule>
    <cfRule type="expression" priority="74" dxfId="1">
      <formula>AND($L1036="",COMPOSIÇÕES!#REF!="",$D1036=5)</formula>
    </cfRule>
    <cfRule type="expression" priority="75" dxfId="0">
      <formula>AND($L1036="",COMPOSIÇÕES!#REF!="",$D1036=8)</formula>
    </cfRule>
    <cfRule type="expression" priority="76" dxfId="513">
      <formula>AND($L1036="",COMPOSIÇÕES!#REF!="",$D1036=11)</formula>
    </cfRule>
  </conditionalFormatting>
  <conditionalFormatting sqref="F1067:F1068">
    <cfRule type="expression" priority="69" dxfId="2">
      <formula>AND($L1067="",COMPOSIÇÕES!#REF!="",$D1067=2)</formula>
    </cfRule>
    <cfRule type="expression" priority="70" dxfId="1">
      <formula>AND($L1067="",COMPOSIÇÕES!#REF!="",$D1067=5)</formula>
    </cfRule>
    <cfRule type="expression" priority="71" dxfId="0">
      <formula>AND($L1067="",COMPOSIÇÕES!#REF!="",$D1067=8)</formula>
    </cfRule>
    <cfRule type="expression" priority="72" dxfId="513">
      <formula>AND($L1067="",COMPOSIÇÕES!#REF!="",$D1067=11)</formula>
    </cfRule>
  </conditionalFormatting>
  <conditionalFormatting sqref="F1079:F1080">
    <cfRule type="expression" priority="65" dxfId="2">
      <formula>AND($L1079="",COMPOSIÇÕES!#REF!="",$D1079=2)</formula>
    </cfRule>
    <cfRule type="expression" priority="66" dxfId="1">
      <formula>AND($L1079="",COMPOSIÇÕES!#REF!="",$D1079=5)</formula>
    </cfRule>
    <cfRule type="expression" priority="67" dxfId="0">
      <formula>AND($L1079="",COMPOSIÇÕES!#REF!="",$D1079=8)</formula>
    </cfRule>
    <cfRule type="expression" priority="68" dxfId="513">
      <formula>AND($L1079="",COMPOSIÇÕES!#REF!="",$D1079=11)</formula>
    </cfRule>
  </conditionalFormatting>
  <conditionalFormatting sqref="F1094:F1095">
    <cfRule type="expression" priority="61" dxfId="2">
      <formula>AND($L1094="",COMPOSIÇÕES!#REF!="",$D1094=2)</formula>
    </cfRule>
    <cfRule type="expression" priority="62" dxfId="1">
      <formula>AND($L1094="",COMPOSIÇÕES!#REF!="",$D1094=5)</formula>
    </cfRule>
    <cfRule type="expression" priority="63" dxfId="0">
      <formula>AND($L1094="",COMPOSIÇÕES!#REF!="",$D1094=8)</formula>
    </cfRule>
    <cfRule type="expression" priority="64" dxfId="513">
      <formula>AND($L1094="",COMPOSIÇÕES!#REF!="",$D1094=11)</formula>
    </cfRule>
  </conditionalFormatting>
  <conditionalFormatting sqref="F1106:F1107">
    <cfRule type="expression" priority="57" dxfId="2">
      <formula>AND($L1106="",COMPOSIÇÕES!#REF!="",$D1106=2)</formula>
    </cfRule>
    <cfRule type="expression" priority="58" dxfId="1">
      <formula>AND($L1106="",COMPOSIÇÕES!#REF!="",$D1106=5)</formula>
    </cfRule>
    <cfRule type="expression" priority="59" dxfId="0">
      <formula>AND($L1106="",COMPOSIÇÕES!#REF!="",$D1106=8)</formula>
    </cfRule>
    <cfRule type="expression" priority="60" dxfId="513">
      <formula>AND($L1106="",COMPOSIÇÕES!#REF!="",$D1106=11)</formula>
    </cfRule>
  </conditionalFormatting>
  <conditionalFormatting sqref="F1117:F1118">
    <cfRule type="expression" priority="53" dxfId="2">
      <formula>AND($L1117="",COMPOSIÇÕES!#REF!="",$D1117=2)</formula>
    </cfRule>
    <cfRule type="expression" priority="54" dxfId="1">
      <formula>AND($L1117="",COMPOSIÇÕES!#REF!="",$D1117=5)</formula>
    </cfRule>
    <cfRule type="expression" priority="55" dxfId="0">
      <formula>AND($L1117="",COMPOSIÇÕES!#REF!="",$D1117=8)</formula>
    </cfRule>
    <cfRule type="expression" priority="56" dxfId="513">
      <formula>AND($L1117="",COMPOSIÇÕES!#REF!="",$D1117=11)</formula>
    </cfRule>
  </conditionalFormatting>
  <conditionalFormatting sqref="F1128:F1129">
    <cfRule type="expression" priority="49" dxfId="2">
      <formula>AND($L1128="",COMPOSIÇÕES!#REF!="",$D1128=2)</formula>
    </cfRule>
    <cfRule type="expression" priority="50" dxfId="1">
      <formula>AND($L1128="",COMPOSIÇÕES!#REF!="",$D1128=5)</formula>
    </cfRule>
    <cfRule type="expression" priority="51" dxfId="0">
      <formula>AND($L1128="",COMPOSIÇÕES!#REF!="",$D1128=8)</formula>
    </cfRule>
    <cfRule type="expression" priority="52" dxfId="513">
      <formula>AND($L1128="",COMPOSIÇÕES!#REF!="",$D1128=11)</formula>
    </cfRule>
  </conditionalFormatting>
  <conditionalFormatting sqref="F1139:F1140">
    <cfRule type="expression" priority="45" dxfId="2">
      <formula>AND($L1139="",COMPOSIÇÕES!#REF!="",$D1139=2)</formula>
    </cfRule>
    <cfRule type="expression" priority="46" dxfId="1">
      <formula>AND($L1139="",COMPOSIÇÕES!#REF!="",$D1139=5)</formula>
    </cfRule>
    <cfRule type="expression" priority="47" dxfId="0">
      <formula>AND($L1139="",COMPOSIÇÕES!#REF!="",$D1139=8)</formula>
    </cfRule>
    <cfRule type="expression" priority="48" dxfId="513">
      <formula>AND($L1139="",COMPOSIÇÕES!#REF!="",$D1139=11)</formula>
    </cfRule>
  </conditionalFormatting>
  <conditionalFormatting sqref="F1152:F1153">
    <cfRule type="expression" priority="41" dxfId="2">
      <formula>AND($L1152="",COMPOSIÇÕES!#REF!="",$D1152=2)</formula>
    </cfRule>
    <cfRule type="expression" priority="42" dxfId="1">
      <formula>AND($L1152="",COMPOSIÇÕES!#REF!="",$D1152=5)</formula>
    </cfRule>
    <cfRule type="expression" priority="43" dxfId="0">
      <formula>AND($L1152="",COMPOSIÇÕES!#REF!="",$D1152=8)</formula>
    </cfRule>
    <cfRule type="expression" priority="44" dxfId="513">
      <formula>AND($L1152="",COMPOSIÇÕES!#REF!="",$D1152=11)</formula>
    </cfRule>
  </conditionalFormatting>
  <conditionalFormatting sqref="F1165:F1166">
    <cfRule type="expression" priority="37" dxfId="2">
      <formula>AND($L1165="",COMPOSIÇÕES!#REF!="",$D1165=2)</formula>
    </cfRule>
    <cfRule type="expression" priority="38" dxfId="1">
      <formula>AND($L1165="",COMPOSIÇÕES!#REF!="",$D1165=5)</formula>
    </cfRule>
    <cfRule type="expression" priority="39" dxfId="0">
      <formula>AND($L1165="",COMPOSIÇÕES!#REF!="",$D1165=8)</formula>
    </cfRule>
    <cfRule type="expression" priority="40" dxfId="513">
      <formula>AND($L1165="",COMPOSIÇÕES!#REF!="",$D1165=11)</formula>
    </cfRule>
  </conditionalFormatting>
  <conditionalFormatting sqref="F1176:F1177">
    <cfRule type="expression" priority="33" dxfId="2">
      <formula>AND($L1176="",COMPOSIÇÕES!#REF!="",$D1176=2)</formula>
    </cfRule>
    <cfRule type="expression" priority="34" dxfId="1">
      <formula>AND($L1176="",COMPOSIÇÕES!#REF!="",$D1176=5)</formula>
    </cfRule>
    <cfRule type="expression" priority="35" dxfId="0">
      <formula>AND($L1176="",COMPOSIÇÕES!#REF!="",$D1176=8)</formula>
    </cfRule>
    <cfRule type="expression" priority="36" dxfId="513">
      <formula>AND($L1176="",COMPOSIÇÕES!#REF!="",$D1176=11)</formula>
    </cfRule>
  </conditionalFormatting>
  <conditionalFormatting sqref="F1187:F1188">
    <cfRule type="expression" priority="29" dxfId="2">
      <formula>AND($L1187="",COMPOSIÇÕES!#REF!="",$D1187=2)</formula>
    </cfRule>
    <cfRule type="expression" priority="30" dxfId="1">
      <formula>AND($L1187="",COMPOSIÇÕES!#REF!="",$D1187=5)</formula>
    </cfRule>
    <cfRule type="expression" priority="31" dxfId="0">
      <formula>AND($L1187="",COMPOSIÇÕES!#REF!="",$D1187=8)</formula>
    </cfRule>
    <cfRule type="expression" priority="32" dxfId="513">
      <formula>AND($L1187="",COMPOSIÇÕES!#REF!="",$D1187=11)</formula>
    </cfRule>
  </conditionalFormatting>
  <conditionalFormatting sqref="F1209:F1210">
    <cfRule type="expression" priority="25" dxfId="2">
      <formula>AND($L1209="",COMPOSIÇÕES!#REF!="",$D1209=2)</formula>
    </cfRule>
    <cfRule type="expression" priority="26" dxfId="1">
      <formula>AND($L1209="",COMPOSIÇÕES!#REF!="",$D1209=5)</formula>
    </cfRule>
    <cfRule type="expression" priority="27" dxfId="0">
      <formula>AND($L1209="",COMPOSIÇÕES!#REF!="",$D1209=8)</formula>
    </cfRule>
    <cfRule type="expression" priority="28" dxfId="513">
      <formula>AND($L1209="",COMPOSIÇÕES!#REF!="",$D1209=11)</formula>
    </cfRule>
  </conditionalFormatting>
  <conditionalFormatting sqref="F1229:F1230">
    <cfRule type="expression" priority="21" dxfId="2">
      <formula>AND($L1229="",COMPOSIÇÕES!#REF!="",$D1229=2)</formula>
    </cfRule>
    <cfRule type="expression" priority="22" dxfId="1">
      <formula>AND($L1229="",COMPOSIÇÕES!#REF!="",$D1229=5)</formula>
    </cfRule>
    <cfRule type="expression" priority="23" dxfId="0">
      <formula>AND($L1229="",COMPOSIÇÕES!#REF!="",$D1229=8)</formula>
    </cfRule>
    <cfRule type="expression" priority="24" dxfId="513">
      <formula>AND($L1229="",COMPOSIÇÕES!#REF!="",$D1229=11)</formula>
    </cfRule>
  </conditionalFormatting>
  <conditionalFormatting sqref="F1241:F1242">
    <cfRule type="expression" priority="17" dxfId="2">
      <formula>AND($L1241="",COMPOSIÇÕES!#REF!="",$D1241=2)</formula>
    </cfRule>
    <cfRule type="expression" priority="18" dxfId="1">
      <formula>AND($L1241="",COMPOSIÇÕES!#REF!="",$D1241=5)</formula>
    </cfRule>
    <cfRule type="expression" priority="19" dxfId="0">
      <formula>AND($L1241="",COMPOSIÇÕES!#REF!="",$D1241=8)</formula>
    </cfRule>
    <cfRule type="expression" priority="20" dxfId="513">
      <formula>AND($L1241="",COMPOSIÇÕES!#REF!="",$D1241=11)</formula>
    </cfRule>
  </conditionalFormatting>
  <conditionalFormatting sqref="F1253:F1254">
    <cfRule type="expression" priority="13" dxfId="2">
      <formula>AND($L1253="",COMPOSIÇÕES!#REF!="",$D1253=2)</formula>
    </cfRule>
    <cfRule type="expression" priority="14" dxfId="1">
      <formula>AND($L1253="",COMPOSIÇÕES!#REF!="",$D1253=5)</formula>
    </cfRule>
    <cfRule type="expression" priority="15" dxfId="0">
      <formula>AND($L1253="",COMPOSIÇÕES!#REF!="",$D1253=8)</formula>
    </cfRule>
    <cfRule type="expression" priority="16" dxfId="513">
      <formula>AND($L1253="",COMPOSIÇÕES!#REF!="",$D1253=11)</formula>
    </cfRule>
  </conditionalFormatting>
  <conditionalFormatting sqref="F1265:F1266">
    <cfRule type="expression" priority="9" dxfId="2">
      <formula>AND($L1265="",COMPOSIÇÕES!#REF!="",$D1265=2)</formula>
    </cfRule>
    <cfRule type="expression" priority="10" dxfId="1">
      <formula>AND($L1265="",COMPOSIÇÕES!#REF!="",$D1265=5)</formula>
    </cfRule>
    <cfRule type="expression" priority="11" dxfId="0">
      <formula>AND($L1265="",COMPOSIÇÕES!#REF!="",$D1265=8)</formula>
    </cfRule>
    <cfRule type="expression" priority="12" dxfId="513">
      <formula>AND($L1265="",COMPOSIÇÕES!#REF!="",$D1265=11)</formula>
    </cfRule>
  </conditionalFormatting>
  <conditionalFormatting sqref="F1281:F1282">
    <cfRule type="expression" priority="5" dxfId="2">
      <formula>AND($L1281="",COMPOSIÇÕES!#REF!="",$D1281=2)</formula>
    </cfRule>
    <cfRule type="expression" priority="6" dxfId="1">
      <formula>AND($L1281="",COMPOSIÇÕES!#REF!="",$D1281=5)</formula>
    </cfRule>
    <cfRule type="expression" priority="7" dxfId="0">
      <formula>AND($L1281="",COMPOSIÇÕES!#REF!="",$D1281=8)</formula>
    </cfRule>
    <cfRule type="expression" priority="8" dxfId="513">
      <formula>AND($L1281="",COMPOSIÇÕES!#REF!="",$D1281=11)</formula>
    </cfRule>
  </conditionalFormatting>
  <printOptions horizontalCentered="1"/>
  <pageMargins left="0.4724409448818898" right="0.4724409448818898" top="0.4724409448818898" bottom="0.984251968503937" header="0.35433070866141736" footer="0.3937007874015748"/>
  <pageSetup fitToHeight="0" fitToWidth="1" horizontalDpi="300" verticalDpi="300" orientation="portrait" paperSize="9" scale="84" r:id="rId2"/>
  <headerFooter alignWithMargins="0">
    <oddFooter>&amp;C&amp;"Arial Narrow,Normal"&amp;9TV VICTOR PRAXEDES, Nº 105, BAIRRO DA QUINTA, CEP 68.786-000.
SANTO ANTONIO DO TAUA – PA
TEMAXCONSTRUTORA@GMAIL.COM / (85) 99820-4301&amp;R&amp;"Arial Narrow,Normal"&amp;9&amp;P/&amp;N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2022-05-17T22:44:47Z</cp:lastPrinted>
  <dcterms:created xsi:type="dcterms:W3CDTF">1997-01-10T22:22:50Z</dcterms:created>
  <dcterms:modified xsi:type="dcterms:W3CDTF">2022-05-17T22:44:49Z</dcterms:modified>
  <cp:category/>
  <cp:version/>
  <cp:contentType/>
  <cp:contentStatus/>
</cp:coreProperties>
</file>