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720" yWindow="870" windowWidth="13740" windowHeight="8085" activeTab="3"/>
  </bookViews>
  <sheets>
    <sheet name="ORÇAMENTO_BASE" sheetId="1" r:id="rId1"/>
    <sheet name="M_CRONG. FISICO OBRA (2)" sheetId="2" r:id="rId2"/>
    <sheet name="BDI (2)" sheetId="3" r:id="rId3"/>
    <sheet name="Encarg_Social" sheetId="4" r:id="rId4"/>
  </sheets>
  <definedNames>
    <definedName name="_xlnm.Print_Area" localSheetId="2">'BDI (2)'!$A$1:$I$50</definedName>
    <definedName name="_xlnm.Print_Area" localSheetId="3">'Encarg_Social'!$A$1:$E$56</definedName>
    <definedName name="_xlnm.Print_Area" localSheetId="1">'M_CRONG. FISICO OBRA (2)'!$A$1:$J$63</definedName>
    <definedName name="_xlnm.Print_Area" localSheetId="0">'ORÇAMENTO_BASE'!$A$1:$I$120</definedName>
    <definedName name="_xlnm.Print_Titles" localSheetId="0">'ORÇAMENTO_BASE'!$10:$11</definedName>
  </definedNames>
  <calcPr fullCalcOnLoad="1"/>
</workbook>
</file>

<file path=xl/comments3.xml><?xml version="1.0" encoding="utf-8"?>
<comments xmlns="http://schemas.openxmlformats.org/spreadsheetml/2006/main">
  <authors>
    <author>HE</author>
  </authors>
  <commentList>
    <comment ref="G43" authorId="0">
      <text>
        <r>
          <rPr>
            <b/>
            <sz val="9"/>
            <rFont val="Tahoma"/>
            <family val="2"/>
          </rPr>
          <t>perguntar o % em Sant. Isabel</t>
        </r>
      </text>
    </comment>
  </commentList>
</comments>
</file>

<file path=xl/sharedStrings.xml><?xml version="1.0" encoding="utf-8"?>
<sst xmlns="http://schemas.openxmlformats.org/spreadsheetml/2006/main" count="655" uniqueCount="433">
  <si>
    <t>QUANT.</t>
  </si>
  <si>
    <t>ITEM</t>
  </si>
  <si>
    <t xml:space="preserve">DISCRIMINAÇÃO </t>
  </si>
  <si>
    <t>UNID.</t>
  </si>
  <si>
    <t>01</t>
  </si>
  <si>
    <t>1.1</t>
  </si>
  <si>
    <t>Barracão da obra</t>
  </si>
  <si>
    <t>1.2</t>
  </si>
  <si>
    <t>02</t>
  </si>
  <si>
    <t>SERVIÇOS PRELIMINARES</t>
  </si>
  <si>
    <t>2.1</t>
  </si>
  <si>
    <t>03</t>
  </si>
  <si>
    <t>3.1</t>
  </si>
  <si>
    <t>04</t>
  </si>
  <si>
    <t>4.2</t>
  </si>
  <si>
    <t>m²</t>
  </si>
  <si>
    <t>05</t>
  </si>
  <si>
    <t>5.1</t>
  </si>
  <si>
    <t>06</t>
  </si>
  <si>
    <t>Valor por item -R$</t>
  </si>
  <si>
    <t xml:space="preserve">TOTAL GERAL </t>
  </si>
  <si>
    <t>Programa</t>
  </si>
  <si>
    <t>Proponente</t>
  </si>
  <si>
    <t>VALOR GLOBAL</t>
  </si>
  <si>
    <t>m</t>
  </si>
  <si>
    <t>m³</t>
  </si>
  <si>
    <t>SERVIÇOS</t>
  </si>
  <si>
    <t>6.1</t>
  </si>
  <si>
    <t>Assunto:</t>
  </si>
  <si>
    <t>Empreendimento:</t>
  </si>
  <si>
    <t>PLANILHA ORÇAMENTÁRIA</t>
  </si>
  <si>
    <t>Processo</t>
  </si>
  <si>
    <t>Responsável Técnico</t>
  </si>
  <si>
    <t>Responsável Técnico/CREA</t>
  </si>
  <si>
    <t>Total</t>
  </si>
  <si>
    <t>CRONOGRAMA FÍSICO-FINANCEIRO</t>
  </si>
  <si>
    <t>% s/ obra</t>
  </si>
  <si>
    <t>PREFEITURA MUN. DE SANTA ISABEL DO PARA</t>
  </si>
  <si>
    <t>Placa da obra</t>
  </si>
  <si>
    <t>1.3</t>
  </si>
  <si>
    <t>3.2</t>
  </si>
  <si>
    <t>3.3</t>
  </si>
  <si>
    <t>3.4</t>
  </si>
  <si>
    <t>unid</t>
  </si>
  <si>
    <t>4.1</t>
  </si>
  <si>
    <t>6.3</t>
  </si>
  <si>
    <t>07</t>
  </si>
  <si>
    <t>7.1</t>
  </si>
  <si>
    <t>7.2</t>
  </si>
  <si>
    <t>8.1</t>
  </si>
  <si>
    <t>Construção de Quadra Poliesportiva</t>
  </si>
  <si>
    <t>212.058-65</t>
  </si>
  <si>
    <t>ESPORTE E LAZER NA CIDADE/M Esportes</t>
  </si>
  <si>
    <t>Leonel Fontinelle Barbalho Jr. / 9619-D</t>
  </si>
  <si>
    <t>Locação da Obra</t>
  </si>
  <si>
    <t>Limpeza do terreno</t>
  </si>
  <si>
    <t>MOVIMENTO DE TERRA</t>
  </si>
  <si>
    <t>Fornec. de terra e compactação a 95%PN</t>
  </si>
  <si>
    <t>FUNDAÇÕES DO MURO</t>
  </si>
  <si>
    <t>Escavação manual de vala</t>
  </si>
  <si>
    <t>Lastro de concreto magro</t>
  </si>
  <si>
    <t>Alicerce em concreto ciclópico</t>
  </si>
  <si>
    <t>Baldrame em concreto simples</t>
  </si>
  <si>
    <t>ARQUIBANCADA</t>
  </si>
  <si>
    <t>1.4</t>
  </si>
  <si>
    <t>4.3</t>
  </si>
  <si>
    <t>4.4</t>
  </si>
  <si>
    <t>Concreto não estrutural, fck=13,5 Mpa, e=8cm</t>
  </si>
  <si>
    <t>Piso em concreto c/ junta de PVC, e=5cm</t>
  </si>
  <si>
    <t>Calçada de proteção</t>
  </si>
  <si>
    <t>5.2</t>
  </si>
  <si>
    <t>5.3</t>
  </si>
  <si>
    <t>PISO</t>
  </si>
  <si>
    <t>PAREDES E PAINÉIS</t>
  </si>
  <si>
    <t>Alvenaria de tijolos furados e=15cm</t>
  </si>
  <si>
    <t>Chapisco</t>
  </si>
  <si>
    <t>Reboco com argamassa mista traço 1:2:5</t>
  </si>
  <si>
    <t>Pilares em concreto armado incl. Forma</t>
  </si>
  <si>
    <t>Alambrado com tubo de ferro e tela de arame</t>
  </si>
  <si>
    <t>6.2</t>
  </si>
  <si>
    <t>6.4</t>
  </si>
  <si>
    <t>6.5</t>
  </si>
  <si>
    <t>ELEMENTOS ESPORTIVOS</t>
  </si>
  <si>
    <t>Suporte metálico p/ basquete aro</t>
  </si>
  <si>
    <t>Poste metálico p/ rede de vôlei</t>
  </si>
  <si>
    <t>Trave metálica p/ futsal</t>
  </si>
  <si>
    <t>7.3</t>
  </si>
  <si>
    <t>8</t>
  </si>
  <si>
    <t>ILUMINAÇÃO DA QUADRA</t>
  </si>
  <si>
    <t>Poste de ferro galvanizado de engatar, reto, cônico contínuo h=9m</t>
  </si>
  <si>
    <t>Refletor com lâmpada de vapor de mercúrio 400w e reator (fornec. E inst.)</t>
  </si>
  <si>
    <t>cabo multiflex 3x10+10 paa ramal de entrada, 06/01 Kva (fornec. E inst.)</t>
  </si>
  <si>
    <t>Para raio eletrônico VCL 40KA</t>
  </si>
  <si>
    <t>Cabo nú 50mm² p/ aterramento</t>
  </si>
  <si>
    <t>Haste de cobre c/ conector p/ aterramento</t>
  </si>
  <si>
    <t>Quadro de distribuição elétrica c/ capacidade de 6 disjuntores (fornec. E inst.)</t>
  </si>
  <si>
    <t>Disjuntor termo-magnético bipolar 16A (fornec. E instalação</t>
  </si>
  <si>
    <t>Disjuntor termo-magnético bipolar 3P-40A (fornec. E instalação)</t>
  </si>
  <si>
    <t>Eletroduto de 3/4" PVC embutido em piso (fonec. E inst.)</t>
  </si>
  <si>
    <t>Cabo isilante anti-chama, 06/1,0Kva, bitola 4mm²(fornec. E instalação)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</si>
  <si>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</si>
  <si>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</si>
  <si>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</si>
  <si>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</si>
  <si>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</si>
  <si>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</si>
  <si>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</si>
  <si>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</si>
  <si>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</si>
  <si>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</si>
  <si>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u</t>
  </si>
  <si>
    <t>9</t>
  </si>
  <si>
    <t>PINTURA</t>
  </si>
  <si>
    <t>Pintura em tinta antiferruginosa em elemento metálico</t>
  </si>
  <si>
    <t>Pintura acrílica</t>
  </si>
  <si>
    <t>Pintura em esmalte em elemento metálico</t>
  </si>
  <si>
    <t>Demarcação da quadra em tinta nova cor</t>
  </si>
  <si>
    <t>9.1</t>
  </si>
  <si>
    <t>9.2</t>
  </si>
  <si>
    <t>9.3</t>
  </si>
  <si>
    <t>9.4</t>
  </si>
  <si>
    <t>10</t>
  </si>
  <si>
    <t>LIMPEZA FINAL</t>
  </si>
  <si>
    <t>Limpeza da obra</t>
  </si>
  <si>
    <t>1º ETAPA</t>
  </si>
  <si>
    <t>2º ETAPA</t>
  </si>
  <si>
    <t>3º ETAPA</t>
  </si>
  <si>
    <t>unid.</t>
  </si>
  <si>
    <t>PREFEITURA MUNICIPAL DE IPIXUNA DO PARÁ</t>
  </si>
  <si>
    <t>P. UNIT.</t>
  </si>
  <si>
    <t>P. TOTAL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</si>
  <si>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</si>
  <si>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b/>
        <sz val="10"/>
        <rFont val="Arial"/>
        <family val="2"/>
      </rPr>
      <t>²</t>
    </r>
  </si>
  <si>
    <r>
      <t>m</t>
    </r>
    <r>
      <rPr>
        <vertAlign val="superscript"/>
        <sz val="10"/>
        <rFont val="Arial"/>
        <family val="2"/>
      </rPr>
      <t>3</t>
    </r>
  </si>
  <si>
    <t>90 dias</t>
  </si>
  <si>
    <t>Limpeza geral e entrega da obra</t>
  </si>
  <si>
    <t>Parede</t>
  </si>
  <si>
    <t xml:space="preserve">REVESTIMENTO </t>
  </si>
  <si>
    <t>Piso</t>
  </si>
  <si>
    <t xml:space="preserve">INSTALAÇÕES ELÉTRICAS </t>
  </si>
  <si>
    <t>INSTALAÇÕES HIDROSANITARIAS</t>
  </si>
  <si>
    <t>Sub Total</t>
  </si>
  <si>
    <t>SEDOP</t>
  </si>
  <si>
    <t>270220</t>
  </si>
  <si>
    <t>FERRAGEM- PORTAS/JANELA</t>
  </si>
  <si>
    <t>Esmalte s/ madeira c/ selador sem massa</t>
  </si>
  <si>
    <t>150377</t>
  </si>
  <si>
    <t>DEMOLIÇÕES E RETIRADAS:</t>
  </si>
  <si>
    <t>Acrilica (sobre pintura antiga) usar na pintura da estrutura do telhado</t>
  </si>
  <si>
    <t>150741</t>
  </si>
  <si>
    <t>150302</t>
  </si>
  <si>
    <t>161385</t>
  </si>
  <si>
    <t>Vidro canelado e=3mm</t>
  </si>
  <si>
    <t>100816</t>
  </si>
  <si>
    <t>COBERTURA</t>
  </si>
  <si>
    <t>Aparelhos, Louças, Metais e Acessorios sanitários</t>
  </si>
  <si>
    <t>Chuveiro em PVC</t>
  </si>
  <si>
    <t>190218</t>
  </si>
  <si>
    <t>ALVENARIA</t>
  </si>
  <si>
    <t>IMPERMEABILIZAÇÕES/TRATAMENTOS</t>
  </si>
  <si>
    <t>Descupinização</t>
  </si>
  <si>
    <t>080028</t>
  </si>
  <si>
    <t>10.2</t>
  </si>
  <si>
    <t>Interruptor 1 tecla simples (s/fiaçao)</t>
  </si>
  <si>
    <t>170332</t>
  </si>
  <si>
    <t>11.1</t>
  </si>
  <si>
    <t>10.1</t>
  </si>
  <si>
    <t>020018</t>
  </si>
  <si>
    <t>Concreto simples c/ seixo e=5cm traço 1:2:3</t>
  </si>
  <si>
    <t>130112</t>
  </si>
  <si>
    <t xml:space="preserve">Esmalte s/ ferro (superf. lisa) </t>
  </si>
  <si>
    <t>ESQUADRIAS</t>
  </si>
  <si>
    <t>Madeira</t>
  </si>
  <si>
    <t>Tampa cega 4"x2" plástica</t>
  </si>
  <si>
    <t>170950</t>
  </si>
  <si>
    <t>Tomada 2P+T 10A (s/fiaçao)</t>
  </si>
  <si>
    <t>170339</t>
  </si>
  <si>
    <t>170337</t>
  </si>
  <si>
    <t>Esgoto: Válvula, Ralo e Conexões</t>
  </si>
  <si>
    <t>Torneira com alavanca</t>
  </si>
  <si>
    <t>191515</t>
  </si>
  <si>
    <t>190790</t>
  </si>
  <si>
    <t>Sifão plástico flexível</t>
  </si>
  <si>
    <t>191374</t>
  </si>
  <si>
    <t>Caixa de descarga plastica - externa</t>
  </si>
  <si>
    <t>190224</t>
  </si>
  <si>
    <t>Agua fria: Ponto, Cola e Veda rosca</t>
  </si>
  <si>
    <t>Revisão de ponto de água</t>
  </si>
  <si>
    <t>pt</t>
  </si>
  <si>
    <t>180844</t>
  </si>
  <si>
    <t>BDI 27,42%</t>
  </si>
  <si>
    <t>Madaleno Freitas Filipe</t>
  </si>
  <si>
    <t>Engº Civil - Crea 150154034-3</t>
  </si>
  <si>
    <t>Referência de preços:</t>
  </si>
  <si>
    <t>BDI: 27,42%</t>
  </si>
  <si>
    <t>COMPOSIÇÃO DO BDI</t>
  </si>
  <si>
    <t xml:space="preserve">1) DESPESAS FINANCEIRAS </t>
  </si>
  <si>
    <t xml:space="preserve">2) SEGUROS E RISCOS  </t>
  </si>
  <si>
    <t xml:space="preserve">3) TAXA DE ADMINISTRAÇÃO - ESCRITÓRIO CENTRAL </t>
  </si>
  <si>
    <t xml:space="preserve">4) BONIFICAÇÃO / LUCRO  </t>
  </si>
  <si>
    <t xml:space="preserve">5) ADMINISTRAÇÃO LOCAL / CONSUMOS /TRANSPORTES/ LIMPEZA - </t>
  </si>
  <si>
    <t>Obs- este item é mais adequado que seja orçado, incluído nos serviços preliminares</t>
  </si>
  <si>
    <t xml:space="preserve">6) TAXAS, EMOLUMENTOS, FERRAMENTAS E EQUIPAMENTOS </t>
  </si>
  <si>
    <t xml:space="preserve">7) Impostos - </t>
  </si>
  <si>
    <t>COFINS=</t>
  </si>
  <si>
    <t>PIS=</t>
  </si>
  <si>
    <t>ISS=</t>
  </si>
  <si>
    <t>CPRB</t>
  </si>
  <si>
    <t>BDI=</t>
  </si>
  <si>
    <t>und</t>
  </si>
  <si>
    <t>090063</t>
  </si>
  <si>
    <t>Interruptor 2 tecla+tomada (s/fiaçao)</t>
  </si>
  <si>
    <t>Tomada dupla</t>
  </si>
  <si>
    <t>Revisão de ponto de Esgoto</t>
  </si>
  <si>
    <t>Engate plástico 1/2"</t>
  </si>
  <si>
    <t>171522</t>
  </si>
  <si>
    <t>170418</t>
  </si>
  <si>
    <t>170317</t>
  </si>
  <si>
    <t>020677</t>
  </si>
  <si>
    <t>Demolição da estrutura em madeira da cobertura</t>
  </si>
  <si>
    <t>020020</t>
  </si>
  <si>
    <t>020307</t>
  </si>
  <si>
    <t>Demolição manual de concreto simples</t>
  </si>
  <si>
    <t>180845</t>
  </si>
  <si>
    <t>Acrilica (sobre pintura antiga) usar na pintura das paredes incl. Pintura do muro</t>
  </si>
  <si>
    <t>Retirada de telhas de barro danificadas e com reaproveitamento</t>
  </si>
  <si>
    <t>Retirada de revestimento cerâmico</t>
  </si>
  <si>
    <t>Retirada de pintura, lixamento das paredes e c/ escova de aço, nas telas e estruturas metálicas)</t>
  </si>
  <si>
    <t>Retirada de esquadria com aproveitamento</t>
  </si>
  <si>
    <t>Retirada de esquadria sem aproveitamento</t>
  </si>
  <si>
    <t>Caixilho em madeira de lei</t>
  </si>
  <si>
    <t>ALUMINIO</t>
  </si>
  <si>
    <t>VIDRO</t>
  </si>
  <si>
    <t>100817</t>
  </si>
  <si>
    <t>Emassamento de parede p/ receber pintura PVA</t>
  </si>
  <si>
    <t>020013</t>
  </si>
  <si>
    <t>ESTRUTURA EM MAD. LEI P/ TELHA DE BARRO - PÇ. SERRADA</t>
  </si>
  <si>
    <t>TELHAMENTO COM TELHA CERÂMICA CAPA-CANAL, TIPO PLAN, COM ATÉ 2 ÁGUAS INCLUSO TRANSPORTE VERTICAL</t>
  </si>
  <si>
    <t>RECOLOCAÇÃO DE TELHAS CERÂMICAS TIPO PLAN, CONSIDERANDO REAPROVEITAMENTO DE MATERIAL</t>
  </si>
  <si>
    <t>100328</t>
  </si>
  <si>
    <t>070052</t>
  </si>
  <si>
    <t>94446</t>
  </si>
  <si>
    <t>sinapi</t>
  </si>
  <si>
    <t>90809</t>
  </si>
  <si>
    <t>130119</t>
  </si>
  <si>
    <t>Lajota ceramica - (Padrão Médio)</t>
  </si>
  <si>
    <t>REVISÃO DE PONTO DE LUZ</t>
  </si>
  <si>
    <t>LÂMPADA DE LED TUBULAR 18W BIVOLT</t>
  </si>
  <si>
    <t>pto</t>
  </si>
  <si>
    <t>171491</t>
  </si>
  <si>
    <t>171528</t>
  </si>
  <si>
    <t>Lavatorio de louça c/col.,torneira,sifao e valv.</t>
  </si>
  <si>
    <t>190375</t>
  </si>
  <si>
    <t>LUMINARIA DE TETO PLAFON/PLAFONIER EM PLASTICO COM BASE E27, POTENCIA MAXIMA 60 W (NAO INCLUI LAMPADA)</t>
  </si>
  <si>
    <t>00038773</t>
  </si>
  <si>
    <t>Refer.</t>
  </si>
  <si>
    <t>Cod.</t>
  </si>
  <si>
    <t>Referência: SEDOP 02/2022 e SINAPI 12/2021</t>
  </si>
  <si>
    <t>CNPJ: 83.268.011/0001-84</t>
  </si>
  <si>
    <t>SECRETARIA MUNICIPAL DE OBRAS, TRANSPORTE, ÁGUA E URBANISMO</t>
  </si>
  <si>
    <t>ENDEREÇO: AV. PRESIDENTE GETÚLIO VARGAS, 505. CENTRO.</t>
  </si>
  <si>
    <t>RESPONSAVEL TÉCNICO: ENG. CIVIL MADALENO FREITAS FELIPE  / CREA PA 150154034-3</t>
  </si>
  <si>
    <t>Ipixuna do Pará, 28 de fevereiro de 2022</t>
  </si>
  <si>
    <r>
      <rPr>
        <b/>
        <sz val="9"/>
        <color indexed="8"/>
        <rFont val="Arial Narrow"/>
        <family val="2"/>
      </rPr>
      <t xml:space="preserve">CNPJ: </t>
    </r>
    <r>
      <rPr>
        <sz val="9"/>
        <color indexed="8"/>
        <rFont val="Arial Narrow"/>
        <family val="2"/>
      </rPr>
      <t>83.268.011/0001-84</t>
    </r>
  </si>
  <si>
    <t>Total do Item</t>
  </si>
  <si>
    <t>KIT DE PORTA DE MADEIRA PARA VERNIZ, SEMI-OCA (LEVE OU MÉDIA), PADRÃO POPULAR, 60X210CM, ESPESSURA DE 3,5CM, ITENS INCLUSOS: DOBRADIÇAS, MONTAGEM E INSTALAÇÃO DO BATENTE, SEM FECHADURA - FORNECIMENTO E INSTALAÇÃO</t>
  </si>
  <si>
    <t>100659</t>
  </si>
  <si>
    <t>ALIZAR DE 5X1,5CM PARA PORTA FIXADO COM PREGOS, PADRÃO MÉDIO - FORNECIMENTO E INSTALAÇÃO</t>
  </si>
  <si>
    <t>94569</t>
  </si>
  <si>
    <t>JANELA DE ALUMÍNIO TIPO MAXIM-AR, COM VIDROS, BATENTE E FERRAGENS. EXCLUSIVE ALIZAR, ACABAMENTO E CONTRAMARCO. FORNECIMENTO E INSTALAÇÃO</t>
  </si>
  <si>
    <t>102162</t>
  </si>
  <si>
    <t>INSTALAÇÃO DE VIDRO LISO INCOLOR, E = 4 MM, EM ESQUADRIA DE ALUMÍNIO OU PVC, FIXADO COM BAGUETE</t>
  </si>
  <si>
    <t>FECHADURA DE EMBUTIR COM CILINDRO, EXTERNA, COMPLETA, ACABAMENTO PADRÃO MÉDIO, INCLUSO EXECUÇÃO DE FURO - FORNECIMENTO E INSTALAÇÃO.</t>
  </si>
  <si>
    <t>100849</t>
  </si>
  <si>
    <t>ASSENTO SANITÁRIO CONVENCIONAL - FORNECIMENTO E INSTALACAO</t>
  </si>
  <si>
    <t>CAIXA SIFONADA, PVC, DN 100 X 100 X 50 MM, FORNECIDA E INSTALADA EM RA</t>
  </si>
  <si>
    <t>89482</t>
  </si>
  <si>
    <r>
      <t>m</t>
    </r>
    <r>
      <rPr>
        <sz val="11"/>
        <rFont val="Calibri"/>
        <family val="2"/>
      </rPr>
      <t>³</t>
    </r>
  </si>
  <si>
    <t>SABONETEIRA PLASTICA TIPO DISPENSER PARA SABONETE LIQUIDO COM RESERVATORIO 800 A 1500 ML, INCLUSO FIXAÇÃO</t>
  </si>
  <si>
    <t>95547</t>
  </si>
  <si>
    <t>Demolição manual de alvenaria de tijolo</t>
  </si>
  <si>
    <t>Retirada de pilar de madeira</t>
  </si>
  <si>
    <t>020862</t>
  </si>
  <si>
    <t>020016</t>
  </si>
  <si>
    <t>ESTRUTURA</t>
  </si>
  <si>
    <t>Pilar em mad. de lei 6"x6"(incl.bl.conc.ciclópico)</t>
  </si>
  <si>
    <t>050216</t>
  </si>
  <si>
    <t>Alvenaria tijolo de barro a singelo</t>
  </si>
  <si>
    <t>060045</t>
  </si>
  <si>
    <t>Aterro incluindo carga, descarga, transporte e apiloamento</t>
  </si>
  <si>
    <t>030011</t>
  </si>
  <si>
    <t>Retirada de reboco ou emboço</t>
  </si>
  <si>
    <t>020019</t>
  </si>
  <si>
    <t>Reboco com argamassa no traço 1:3 - p/ epoxi</t>
  </si>
  <si>
    <t>110249</t>
  </si>
  <si>
    <t>Chapisco de cimento e areia no traço 1:3 para calçada, h=0,70m</t>
  </si>
  <si>
    <t>110143</t>
  </si>
  <si>
    <t>120164</t>
  </si>
  <si>
    <t>Rodape ceramico h=8cm</t>
  </si>
  <si>
    <t>Ponto de força (tubul., fiaçao e disjuntor) acima de 200W</t>
  </si>
  <si>
    <t>170701</t>
  </si>
  <si>
    <t>Cabo de cobre 2,5mm2 - 750 V</t>
  </si>
  <si>
    <t>Cabo de cobre 4mm2 - 750 V</t>
  </si>
  <si>
    <t xml:space="preserve">FECHADURA DE EMBUTIR PARA PORTA DE BANHEIRO, COMPLETA, ACABAMENTO PADRÃO MÉDIO, INCLUSO EXECUÇÃO DE FURO - FORNECIMENTO E INSTALAÇÃO </t>
  </si>
  <si>
    <t>DOBRADICA EM ACO/FERRO, 3" X 2 1/2", E= 1,2 A 1,8 MM, SEM ANEL, CROMADO OU ZINCADO TAMPA CHATA, COM PARAFUSOS</t>
  </si>
  <si>
    <t>0002433</t>
  </si>
  <si>
    <t>OBJETO: REFORMA DA E.M.E.F.PARAISO</t>
  </si>
  <si>
    <t>11.2</t>
  </si>
  <si>
    <t>11.3</t>
  </si>
  <si>
    <t>11.4</t>
  </si>
  <si>
    <t>11.5</t>
  </si>
  <si>
    <t>12.1</t>
  </si>
  <si>
    <t>12.2</t>
  </si>
  <si>
    <t>12.3</t>
  </si>
  <si>
    <t>13.1</t>
  </si>
  <si>
    <t>Planilha orçamentária SEDOP 02/2022 SINAPI 01/2022</t>
  </si>
  <si>
    <t>CEP: 68637-000  - Ipixuna do Pará</t>
  </si>
  <si>
    <t>TABELA DE ENCARGOS SOCIAIS</t>
  </si>
  <si>
    <r>
      <rPr>
        <b/>
        <sz val="11"/>
        <rFont val="Times New Roman"/>
        <family val="1"/>
      </rPr>
      <t>COD</t>
    </r>
  </si>
  <si>
    <r>
      <rPr>
        <b/>
        <sz val="11"/>
        <rFont val="Times New Roman"/>
        <family val="1"/>
      </rPr>
      <t>DESCRIÇÃO</t>
    </r>
  </si>
  <si>
    <t>HORISTA %</t>
  </si>
  <si>
    <t>MENSALISTA %</t>
  </si>
  <si>
    <r>
      <rPr>
        <b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</si>
  <si>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A</t>
    </r>
  </si>
  <si>
    <r>
      <rPr>
        <b/>
        <sz val="11"/>
        <rFont val="Times New Roman"/>
        <family val="1"/>
      </rPr>
      <t>GRUPO A</t>
    </r>
  </si>
  <si>
    <r>
      <rPr>
        <sz val="11"/>
        <rFont val="Times New Roman"/>
        <family val="1"/>
      </rPr>
      <t>A1</t>
    </r>
  </si>
  <si>
    <r>
      <rPr>
        <sz val="11"/>
        <rFont val="Times New Roman"/>
        <family val="1"/>
      </rPr>
      <t>INSS</t>
    </r>
  </si>
  <si>
    <r>
      <rPr>
        <sz val="11"/>
        <rFont val="Times New Roman"/>
        <family val="1"/>
      </rPr>
      <t>A2</t>
    </r>
  </si>
  <si>
    <r>
      <rPr>
        <sz val="11"/>
        <rFont val="Times New Roman"/>
        <family val="1"/>
      </rPr>
      <t>SESI</t>
    </r>
  </si>
  <si>
    <r>
      <rPr>
        <sz val="11"/>
        <rFont val="Times New Roman"/>
        <family val="1"/>
      </rPr>
      <t>A3</t>
    </r>
  </si>
  <si>
    <r>
      <rPr>
        <sz val="11"/>
        <rFont val="Times New Roman"/>
        <family val="1"/>
      </rPr>
      <t>SENAI</t>
    </r>
  </si>
  <si>
    <r>
      <rPr>
        <sz val="11"/>
        <rFont val="Times New Roman"/>
        <family val="1"/>
      </rPr>
      <t>A4</t>
    </r>
  </si>
  <si>
    <r>
      <rPr>
        <sz val="11"/>
        <rFont val="Times New Roman"/>
        <family val="1"/>
      </rPr>
      <t>INCRA</t>
    </r>
  </si>
  <si>
    <r>
      <rPr>
        <sz val="11"/>
        <rFont val="Times New Roman"/>
        <family val="1"/>
      </rPr>
      <t>A5</t>
    </r>
  </si>
  <si>
    <r>
      <rPr>
        <sz val="11"/>
        <rFont val="Times New Roman"/>
        <family val="1"/>
      </rPr>
      <t>SEBRAE</t>
    </r>
  </si>
  <si>
    <r>
      <rPr>
        <sz val="11"/>
        <rFont val="Times New Roman"/>
        <family val="1"/>
      </rPr>
      <t>A6</t>
    </r>
  </si>
  <si>
    <r>
      <rPr>
        <sz val="11"/>
        <rFont val="Times New Roman"/>
        <family val="1"/>
      </rPr>
      <t>Salário Educação</t>
    </r>
  </si>
  <si>
    <r>
      <rPr>
        <sz val="11"/>
        <rFont val="Times New Roman"/>
        <family val="1"/>
      </rPr>
      <t>A7</t>
    </r>
  </si>
  <si>
    <r>
      <rPr>
        <sz val="11"/>
        <rFont val="Times New Roman"/>
        <family val="1"/>
      </rPr>
      <t xml:space="preserve">Seguro Contra Acidentes de Trabalho </t>
    </r>
  </si>
  <si>
    <r>
      <rPr>
        <sz val="11"/>
        <rFont val="Times New Roman"/>
        <family val="1"/>
      </rPr>
      <t>A8</t>
    </r>
  </si>
  <si>
    <r>
      <rPr>
        <sz val="11"/>
        <rFont val="Times New Roman"/>
        <family val="1"/>
      </rPr>
      <t>FGTS</t>
    </r>
  </si>
  <si>
    <r>
      <rPr>
        <sz val="11"/>
        <rFont val="Times New Roman"/>
        <family val="1"/>
      </rPr>
      <t>A9</t>
    </r>
  </si>
  <si>
    <r>
      <rPr>
        <sz val="11"/>
        <rFont val="Times New Roman"/>
        <family val="1"/>
      </rPr>
      <t>SECONCI</t>
    </r>
  </si>
  <si>
    <r>
      <rPr>
        <b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</si>
  <si>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B</t>
    </r>
  </si>
  <si>
    <r>
      <rPr>
        <b/>
        <sz val="11"/>
        <rFont val="Times New Roman"/>
        <family val="1"/>
      </rPr>
      <t>GRUPO B</t>
    </r>
  </si>
  <si>
    <r>
      <rPr>
        <sz val="11"/>
        <rFont val="Times New Roman"/>
        <family val="1"/>
      </rPr>
      <t>B1</t>
    </r>
  </si>
  <si>
    <r>
      <rPr>
        <sz val="11"/>
        <rFont val="Times New Roman"/>
        <family val="1"/>
      </rPr>
      <t>Repouso Semanal Remunerado</t>
    </r>
  </si>
  <si>
    <t>NÃO INSIDE</t>
  </si>
  <si>
    <r>
      <rPr>
        <sz val="11"/>
        <rFont val="Times New Roman"/>
        <family val="1"/>
      </rPr>
      <t>B2</t>
    </r>
  </si>
  <si>
    <r>
      <rPr>
        <sz val="11"/>
        <rFont val="Times New Roman"/>
        <family val="1"/>
      </rPr>
      <t>Feriados</t>
    </r>
  </si>
  <si>
    <r>
      <rPr>
        <sz val="11"/>
        <rFont val="Times New Roman"/>
        <family val="1"/>
      </rPr>
      <t>B3</t>
    </r>
  </si>
  <si>
    <r>
      <rPr>
        <sz val="11"/>
        <rFont val="Times New Roman"/>
        <family val="1"/>
      </rPr>
      <t>Auxílio - Enfermidade</t>
    </r>
  </si>
  <si>
    <r>
      <rPr>
        <sz val="11"/>
        <rFont val="Times New Roman"/>
        <family val="1"/>
      </rPr>
      <t>B4</t>
    </r>
  </si>
  <si>
    <r>
      <rPr>
        <sz val="11"/>
        <rFont val="Times New Roman"/>
        <family val="1"/>
      </rPr>
      <t>13º Salário</t>
    </r>
  </si>
  <si>
    <r>
      <rPr>
        <sz val="11"/>
        <rFont val="Times New Roman"/>
        <family val="1"/>
      </rPr>
      <t>B5</t>
    </r>
  </si>
  <si>
    <r>
      <rPr>
        <sz val="11"/>
        <rFont val="Times New Roman"/>
        <family val="1"/>
      </rPr>
      <t>Licença PaternidadE</t>
    </r>
  </si>
  <si>
    <r>
      <rPr>
        <sz val="11"/>
        <rFont val="Times New Roman"/>
        <family val="1"/>
      </rPr>
      <t>B6</t>
    </r>
  </si>
  <si>
    <r>
      <rPr>
        <sz val="11"/>
        <rFont val="Times New Roman"/>
        <family val="1"/>
      </rPr>
      <t>Faltas Justificadas</t>
    </r>
  </si>
  <si>
    <r>
      <rPr>
        <sz val="11"/>
        <rFont val="Times New Roman"/>
        <family val="1"/>
      </rPr>
      <t>B7</t>
    </r>
  </si>
  <si>
    <r>
      <rPr>
        <sz val="11"/>
        <rFont val="Times New Roman"/>
        <family val="1"/>
      </rPr>
      <t>Dias de Chuvas</t>
    </r>
  </si>
  <si>
    <r>
      <rPr>
        <sz val="11"/>
        <rFont val="Times New Roman"/>
        <family val="1"/>
      </rPr>
      <t>B8</t>
    </r>
  </si>
  <si>
    <r>
      <rPr>
        <sz val="11"/>
        <rFont val="Times New Roman"/>
        <family val="1"/>
      </rPr>
      <t>Auxílio Acidente de Trabalho</t>
    </r>
  </si>
  <si>
    <r>
      <rPr>
        <sz val="11"/>
        <rFont val="Times New Roman"/>
        <family val="1"/>
      </rPr>
      <t>B9</t>
    </r>
  </si>
  <si>
    <r>
      <rPr>
        <sz val="11"/>
        <rFont val="Times New Roman"/>
        <family val="1"/>
      </rPr>
      <t>Férias Gozadas</t>
    </r>
  </si>
  <si>
    <r>
      <rPr>
        <sz val="11"/>
        <rFont val="Times New Roman"/>
        <family val="1"/>
      </rPr>
      <t>B10</t>
    </r>
  </si>
  <si>
    <r>
      <rPr>
        <sz val="11"/>
        <rFont val="Times New Roman"/>
        <family val="1"/>
      </rPr>
      <t>Salário Maternidade</t>
    </r>
  </si>
  <si>
    <r>
      <rPr>
        <b/>
        <sz val="11"/>
        <rFont val="Times New Roman"/>
        <family val="1"/>
      </rPr>
      <t>C</t>
    </r>
  </si>
  <si>
    <r>
      <rPr>
        <b/>
        <sz val="11"/>
        <rFont val="Times New Roman"/>
        <family val="1"/>
      </rPr>
      <t>GRUPO C</t>
    </r>
  </si>
  <si>
    <r>
      <rPr>
        <sz val="11"/>
        <rFont val="Times New Roman"/>
        <family val="1"/>
      </rPr>
      <t>C1</t>
    </r>
  </si>
  <si>
    <r>
      <rPr>
        <sz val="11"/>
        <rFont val="Times New Roman"/>
        <family val="1"/>
      </rPr>
      <t>Aviso Prévio Indenizado</t>
    </r>
  </si>
  <si>
    <r>
      <rPr>
        <sz val="11"/>
        <rFont val="Times New Roman"/>
        <family val="1"/>
      </rPr>
      <t>C2</t>
    </r>
  </si>
  <si>
    <r>
      <rPr>
        <sz val="11"/>
        <rFont val="Times New Roman"/>
        <family val="1"/>
      </rPr>
      <t>Aviso Prévio Trabalhado</t>
    </r>
  </si>
  <si>
    <r>
      <rPr>
        <sz val="11"/>
        <rFont val="Times New Roman"/>
        <family val="1"/>
      </rPr>
      <t>C3</t>
    </r>
  </si>
  <si>
    <r>
      <rPr>
        <sz val="11"/>
        <rFont val="Times New Roman"/>
        <family val="1"/>
      </rPr>
      <t>Férias Indenizadas</t>
    </r>
  </si>
  <si>
    <r>
      <rPr>
        <sz val="11"/>
        <rFont val="Times New Roman"/>
        <family val="1"/>
      </rPr>
      <t>C4</t>
    </r>
  </si>
  <si>
    <r>
      <rPr>
        <sz val="11"/>
        <rFont val="Times New Roman"/>
        <family val="1"/>
      </rPr>
      <t>Depósito Rescisão Sem Justa Causa</t>
    </r>
  </si>
  <si>
    <r>
      <rPr>
        <sz val="11"/>
        <rFont val="Times New Roman"/>
        <family val="1"/>
      </rPr>
      <t>C5</t>
    </r>
  </si>
  <si>
    <r>
      <rPr>
        <sz val="11"/>
        <rFont val="Times New Roman"/>
        <family val="1"/>
      </rPr>
      <t>Indenização Adicional</t>
    </r>
  </si>
  <si>
    <r>
      <rPr>
        <b/>
        <sz val="11"/>
        <rFont val="Times New Roman"/>
        <family val="1"/>
      </rPr>
      <t>D</t>
    </r>
  </si>
  <si>
    <r>
      <rPr>
        <b/>
        <sz val="11"/>
        <rFont val="Times New Roman"/>
        <family val="1"/>
      </rPr>
      <t>GRUPO D</t>
    </r>
  </si>
  <si>
    <r>
      <rPr>
        <sz val="11"/>
        <rFont val="Times New Roman"/>
        <family val="1"/>
      </rPr>
      <t>D1</t>
    </r>
  </si>
  <si>
    <r>
      <rPr>
        <sz val="11"/>
        <rFont val="Times New Roman"/>
        <family val="1"/>
      </rPr>
      <t xml:space="preserve">Reincidência de Grupo A sobre Grupo B </t>
    </r>
  </si>
  <si>
    <r>
      <rPr>
        <sz val="11"/>
        <rFont val="Times New Roman"/>
        <family val="1"/>
      </rPr>
      <t>D2</t>
    </r>
  </si>
  <si>
    <r>
      <rPr>
        <sz val="11"/>
        <rFont val="Times New Roman"/>
        <family val="1"/>
      </rPr>
      <t>Reincidência de Grupo A sobre Aviso Prévio Trabalhado e Reincidência do FGTS sobre Aviso Prévio Indenizado</t>
    </r>
  </si>
  <si>
    <t>TOTAL(A+B+C+D)</t>
  </si>
  <si>
    <t>020235</t>
  </si>
  <si>
    <t>020014</t>
  </si>
  <si>
    <t>010004</t>
  </si>
  <si>
    <t>Placa da Obra em Chapa galvanizada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</si>
  <si>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</si>
  <si>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</si>
  <si>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</si>
  <si>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</si>
  <si>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</si>
  <si>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</si>
  <si>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</si>
  <si>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</si>
  <si>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</si>
  <si>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8.1.1</t>
  </si>
  <si>
    <t>8.1.2</t>
  </si>
  <si>
    <t>8.1.3</t>
  </si>
  <si>
    <t>8.2.1</t>
  </si>
  <si>
    <t>8.3.1</t>
  </si>
  <si>
    <t>8.3.2</t>
  </si>
  <si>
    <t>10.1.1</t>
  </si>
  <si>
    <t>10.1.2</t>
  </si>
  <si>
    <t>10.2.1</t>
  </si>
  <si>
    <t>10.2.2</t>
  </si>
  <si>
    <t>10.2.3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</si>
  <si>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</si>
  <si>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</si>
  <si>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</si>
  <si>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</si>
  <si>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</si>
  <si>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</si>
  <si>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</si>
  <si>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</si>
  <si>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13.1.1</t>
  </si>
  <si>
    <t>13.2</t>
  </si>
  <si>
    <t>13.2.1</t>
  </si>
  <si>
    <t>13.3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</si>
  <si>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</si>
  <si>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</si>
  <si>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</si>
  <si>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</si>
  <si>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</si>
  <si>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</si>
  <si>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</si>
  <si>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</si>
  <si>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</si>
  <si>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14.1</t>
  </si>
  <si>
    <t>OBJETO: REFORMA DA E.M.E.F. PARAÍSO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</si>
</sst>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[$-416]dddd\,\ d&quot; de &quot;mmmm&quot; de &quot;yyyy"/>
    <numFmt numFmtId="174" formatCode="&quot;R$&quot;\ #,##0.00"/>
    <numFmt numFmtId="175" formatCode="###,##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4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FF0000"/>
      <name val="Times New Roman"/>
      <family val="1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64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vertical="justify"/>
    </xf>
    <xf numFmtId="0" fontId="3" fillId="0" borderId="10" xfId="0" applyFont="1" applyFill="1" applyBorder="1" applyAlignment="1">
      <alignment horizontal="right" vertical="justify"/>
    </xf>
    <xf numFmtId="171" fontId="2" fillId="0" borderId="0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1" fontId="0" fillId="0" borderId="10" xfId="64" applyFont="1" applyFill="1" applyBorder="1" applyAlignment="1">
      <alignment horizontal="right" vertical="center"/>
    </xf>
    <xf numFmtId="171" fontId="0" fillId="0" borderId="0" xfId="6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171" fontId="0" fillId="0" borderId="10" xfId="64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/>
    </xf>
    <xf numFmtId="171" fontId="0" fillId="0" borderId="10" xfId="64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justify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17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50">
      <alignment/>
      <protection/>
    </xf>
    <xf numFmtId="0" fontId="10" fillId="0" borderId="0" xfId="50" applyFont="1" applyAlignment="1">
      <alignment horizontal="center" vertical="center" wrapText="1"/>
      <protection/>
    </xf>
    <xf numFmtId="0" fontId="11" fillId="0" borderId="0" xfId="50" applyFont="1">
      <alignment/>
      <protection/>
    </xf>
    <xf numFmtId="10" fontId="0" fillId="0" borderId="16" xfId="52" applyNumberFormat="1" applyFont="1" applyBorder="1" applyAlignment="1">
      <alignment/>
    </xf>
    <xf numFmtId="0" fontId="4" fillId="0" borderId="17" xfId="50" applyFont="1" applyBorder="1">
      <alignment/>
      <protection/>
    </xf>
    <xf numFmtId="172" fontId="4" fillId="0" borderId="16" xfId="64" applyNumberFormat="1" applyFont="1" applyBorder="1" applyAlignment="1">
      <alignment/>
    </xf>
    <xf numFmtId="0" fontId="4" fillId="0" borderId="18" xfId="50" applyFont="1" applyBorder="1">
      <alignment/>
      <protection/>
    </xf>
    <xf numFmtId="0" fontId="4" fillId="0" borderId="19" xfId="50" applyFont="1" applyBorder="1">
      <alignment/>
      <protection/>
    </xf>
    <xf numFmtId="10" fontId="0" fillId="0" borderId="0" xfId="52" applyNumberFormat="1" applyFont="1" applyBorder="1" applyAlignment="1">
      <alignment/>
    </xf>
    <xf numFmtId="0" fontId="0" fillId="0" borderId="0" xfId="50" applyAlignment="1">
      <alignment horizontal="center"/>
      <protection/>
    </xf>
    <xf numFmtId="0" fontId="12" fillId="0" borderId="0" xfId="50" applyFont="1">
      <alignment/>
      <protection/>
    </xf>
    <xf numFmtId="10" fontId="12" fillId="0" borderId="0" xfId="52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vertical="center"/>
    </xf>
    <xf numFmtId="0" fontId="14" fillId="0" borderId="0" xfId="0" applyFont="1" applyAlignment="1">
      <alignment wrapText="1"/>
    </xf>
    <xf numFmtId="2" fontId="3" fillId="0" borderId="0" xfId="64" applyNumberFormat="1" applyFont="1" applyFill="1" applyBorder="1" applyAlignment="1">
      <alignment vertical="center"/>
    </xf>
    <xf numFmtId="0" fontId="68" fillId="0" borderId="0" xfId="50" applyFont="1">
      <alignment/>
      <protection/>
    </xf>
    <xf numFmtId="0" fontId="69" fillId="0" borderId="0" xfId="50" applyFont="1" applyAlignment="1">
      <alignment horizontal="center" vertical="center"/>
      <protection/>
    </xf>
    <xf numFmtId="0" fontId="68" fillId="0" borderId="0" xfId="50" applyFont="1" applyAlignment="1">
      <alignment horizontal="center" vertical="center"/>
      <protection/>
    </xf>
    <xf numFmtId="10" fontId="16" fillId="0" borderId="0" xfId="50" applyNumberFormat="1" applyFont="1" applyAlignment="1">
      <alignment horizontal="left" vertical="center"/>
      <protection/>
    </xf>
    <xf numFmtId="0" fontId="16" fillId="0" borderId="0" xfId="50" applyFont="1" applyAlignment="1">
      <alignment vertical="center"/>
      <protection/>
    </xf>
    <xf numFmtId="0" fontId="69" fillId="0" borderId="0" xfId="50" applyFont="1" applyAlignment="1">
      <alignment vertical="center"/>
      <protection/>
    </xf>
    <xf numFmtId="0" fontId="70" fillId="0" borderId="0" xfId="50" applyFont="1">
      <alignment/>
      <protection/>
    </xf>
    <xf numFmtId="0" fontId="8" fillId="0" borderId="0" xfId="50" applyFont="1">
      <alignment/>
      <protection/>
    </xf>
    <xf numFmtId="0" fontId="0" fillId="0" borderId="18" xfId="50" applyBorder="1">
      <alignment/>
      <protection/>
    </xf>
    <xf numFmtId="0" fontId="0" fillId="0" borderId="20" xfId="50" applyBorder="1">
      <alignment/>
      <protection/>
    </xf>
    <xf numFmtId="0" fontId="71" fillId="33" borderId="21" xfId="50" applyFont="1" applyFill="1" applyBorder="1" applyAlignment="1">
      <alignment horizontal="center" vertical="center"/>
      <protection/>
    </xf>
    <xf numFmtId="0" fontId="8" fillId="0" borderId="22" xfId="50" applyFont="1" applyBorder="1">
      <alignment/>
      <protection/>
    </xf>
    <xf numFmtId="0" fontId="8" fillId="0" borderId="23" xfId="50" applyFont="1" applyBorder="1">
      <alignment/>
      <protection/>
    </xf>
    <xf numFmtId="0" fontId="8" fillId="34" borderId="13" xfId="50" applyFont="1" applyFill="1" applyBorder="1">
      <alignment/>
      <protection/>
    </xf>
    <xf numFmtId="0" fontId="8" fillId="35" borderId="22" xfId="50" applyFont="1" applyFill="1" applyBorder="1">
      <alignment/>
      <protection/>
    </xf>
    <xf numFmtId="0" fontId="8" fillId="35" borderId="23" xfId="50" applyFont="1" applyFill="1" applyBorder="1">
      <alignment/>
      <protection/>
    </xf>
    <xf numFmtId="4" fontId="18" fillId="0" borderId="15" xfId="50" applyNumberFormat="1" applyFont="1" applyBorder="1" applyAlignment="1">
      <alignment vertical="center"/>
      <protection/>
    </xf>
    <xf numFmtId="4" fontId="18" fillId="0" borderId="12" xfId="50" applyNumberFormat="1" applyFont="1" applyBorder="1">
      <alignment/>
      <protection/>
    </xf>
    <xf numFmtId="4" fontId="18" fillId="0" borderId="14" xfId="50" applyNumberFormat="1" applyFont="1" applyBorder="1">
      <alignment/>
      <protection/>
    </xf>
    <xf numFmtId="0" fontId="18" fillId="0" borderId="24" xfId="50" applyFont="1" applyBorder="1">
      <alignment/>
      <protection/>
    </xf>
    <xf numFmtId="0" fontId="18" fillId="0" borderId="25" xfId="50" applyFont="1" applyBorder="1">
      <alignment/>
      <protection/>
    </xf>
    <xf numFmtId="0" fontId="18" fillId="34" borderId="13" xfId="50" applyFont="1" applyFill="1" applyBorder="1" applyAlignment="1">
      <alignment vertical="center"/>
      <protection/>
    </xf>
    <xf numFmtId="0" fontId="18" fillId="0" borderId="13" xfId="50" applyFont="1" applyBorder="1">
      <alignment/>
      <protection/>
    </xf>
    <xf numFmtId="0" fontId="18" fillId="0" borderId="23" xfId="50" applyFont="1" applyBorder="1">
      <alignment/>
      <protection/>
    </xf>
    <xf numFmtId="4" fontId="18" fillId="0" borderId="15" xfId="50" applyNumberFormat="1" applyFont="1" applyBorder="1">
      <alignment/>
      <protection/>
    </xf>
    <xf numFmtId="0" fontId="18" fillId="34" borderId="13" xfId="50" applyFont="1" applyFill="1" applyBorder="1">
      <alignment/>
      <protection/>
    </xf>
    <xf numFmtId="0" fontId="18" fillId="0" borderId="26" xfId="50" applyFont="1" applyBorder="1">
      <alignment/>
      <protection/>
    </xf>
    <xf numFmtId="0" fontId="18" fillId="0" borderId="22" xfId="50" applyFont="1" applyBorder="1">
      <alignment/>
      <protection/>
    </xf>
    <xf numFmtId="0" fontId="18" fillId="34" borderId="23" xfId="50" applyFont="1" applyFill="1" applyBorder="1">
      <alignment/>
      <protection/>
    </xf>
    <xf numFmtId="4" fontId="0" fillId="0" borderId="0" xfId="50" applyNumberFormat="1">
      <alignment/>
      <protection/>
    </xf>
    <xf numFmtId="0" fontId="8" fillId="0" borderId="11" xfId="50" applyFont="1" applyBorder="1">
      <alignment/>
      <protection/>
    </xf>
    <xf numFmtId="9" fontId="8" fillId="0" borderId="13" xfId="50" applyNumberFormat="1" applyFont="1" applyBorder="1">
      <alignment/>
      <protection/>
    </xf>
    <xf numFmtId="0" fontId="15" fillId="0" borderId="0" xfId="0" applyFont="1" applyBorder="1" applyAlignment="1">
      <alignment/>
    </xf>
    <xf numFmtId="0" fontId="7" fillId="36" borderId="12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left" wrapText="1"/>
    </xf>
    <xf numFmtId="0" fontId="20" fillId="36" borderId="28" xfId="0" applyFont="1" applyFill="1" applyBorder="1" applyAlignment="1">
      <alignment horizontal="center"/>
    </xf>
    <xf numFmtId="171" fontId="20" fillId="36" borderId="28" xfId="64" applyFont="1" applyFill="1" applyBorder="1" applyAlignment="1">
      <alignment horizontal="right"/>
    </xf>
    <xf numFmtId="0" fontId="20" fillId="36" borderId="2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174" fontId="20" fillId="37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vertical="center"/>
    </xf>
    <xf numFmtId="0" fontId="7" fillId="37" borderId="10" xfId="0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right" wrapText="1"/>
    </xf>
    <xf numFmtId="0" fontId="20" fillId="37" borderId="10" xfId="0" applyFont="1" applyFill="1" applyBorder="1" applyAlignment="1">
      <alignment horizontal="center"/>
    </xf>
    <xf numFmtId="171" fontId="20" fillId="37" borderId="10" xfId="64" applyFont="1" applyFill="1" applyBorder="1" applyAlignment="1">
      <alignment horizontal="right"/>
    </xf>
    <xf numFmtId="174" fontId="7" fillId="37" borderId="10" xfId="0" applyNumberFormat="1" applyFont="1" applyFill="1" applyBorder="1" applyAlignment="1">
      <alignment horizontal="right" vertical="center"/>
    </xf>
    <xf numFmtId="0" fontId="7" fillId="36" borderId="12" xfId="0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vertical="center"/>
    </xf>
    <xf numFmtId="0" fontId="7" fillId="36" borderId="31" xfId="0" applyFont="1" applyFill="1" applyBorder="1" applyAlignment="1">
      <alignment vertical="center"/>
    </xf>
    <xf numFmtId="174" fontId="7" fillId="36" borderId="32" xfId="0" applyNumberFormat="1" applyFont="1" applyFill="1" applyBorder="1" applyAlignment="1">
      <alignment vertical="center"/>
    </xf>
    <xf numFmtId="0" fontId="20" fillId="37" borderId="12" xfId="0" applyFont="1" applyFill="1" applyBorder="1" applyAlignment="1">
      <alignment horizontal="center" vertical="center"/>
    </xf>
    <xf numFmtId="49" fontId="20" fillId="37" borderId="12" xfId="0" applyNumberFormat="1" applyFont="1" applyFill="1" applyBorder="1" applyAlignment="1">
      <alignment horizontal="center" vertical="center"/>
    </xf>
    <xf numFmtId="0" fontId="20" fillId="38" borderId="10" xfId="0" applyFont="1" applyFill="1" applyBorder="1" applyAlignment="1" quotePrefix="1">
      <alignment wrapText="1"/>
    </xf>
    <xf numFmtId="4" fontId="72" fillId="37" borderId="10" xfId="0" applyNumberFormat="1" applyFont="1" applyFill="1" applyBorder="1" applyAlignment="1">
      <alignment/>
    </xf>
    <xf numFmtId="2" fontId="20" fillId="37" borderId="10" xfId="64" applyNumberFormat="1" applyFont="1" applyFill="1" applyBorder="1" applyAlignment="1">
      <alignment horizontal="right"/>
    </xf>
    <xf numFmtId="0" fontId="72" fillId="37" borderId="12" xfId="0" applyFont="1" applyFill="1" applyBorder="1" applyAlignment="1">
      <alignment horizontal="center" vertical="center"/>
    </xf>
    <xf numFmtId="49" fontId="72" fillId="37" borderId="12" xfId="0" applyNumberFormat="1" applyFont="1" applyFill="1" applyBorder="1" applyAlignment="1">
      <alignment horizontal="center" vertical="center"/>
    </xf>
    <xf numFmtId="0" fontId="72" fillId="38" borderId="10" xfId="0" applyFont="1" applyFill="1" applyBorder="1" applyAlignment="1" quotePrefix="1">
      <alignment/>
    </xf>
    <xf numFmtId="2" fontId="72" fillId="37" borderId="10" xfId="64" applyNumberFormat="1" applyFont="1" applyFill="1" applyBorder="1" applyAlignment="1">
      <alignment horizontal="right"/>
    </xf>
    <xf numFmtId="174" fontId="72" fillId="37" borderId="10" xfId="0" applyNumberFormat="1" applyFont="1" applyFill="1" applyBorder="1" applyAlignment="1">
      <alignment horizontal="right" vertical="center"/>
    </xf>
    <xf numFmtId="0" fontId="20" fillId="38" borderId="30" xfId="0" applyFont="1" applyFill="1" applyBorder="1" applyAlignment="1" quotePrefix="1">
      <alignment wrapText="1"/>
    </xf>
    <xf numFmtId="0" fontId="20" fillId="37" borderId="31" xfId="0" applyFont="1" applyFill="1" applyBorder="1" applyAlignment="1">
      <alignment horizontal="center" vertical="center"/>
    </xf>
    <xf numFmtId="4" fontId="20" fillId="37" borderId="31" xfId="0" applyNumberFormat="1" applyFont="1" applyFill="1" applyBorder="1" applyAlignment="1">
      <alignment vertical="center"/>
    </xf>
    <xf numFmtId="2" fontId="20" fillId="37" borderId="31" xfId="64" applyNumberFormat="1" applyFont="1" applyFill="1" applyBorder="1" applyAlignment="1">
      <alignment horizontal="right" vertical="center"/>
    </xf>
    <xf numFmtId="0" fontId="20" fillId="38" borderId="30" xfId="0" applyFont="1" applyFill="1" applyBorder="1" applyAlignment="1" quotePrefix="1">
      <alignment/>
    </xf>
    <xf numFmtId="4" fontId="20" fillId="37" borderId="31" xfId="0" applyNumberFormat="1" applyFont="1" applyFill="1" applyBorder="1" applyAlignment="1">
      <alignment/>
    </xf>
    <xf numFmtId="2" fontId="20" fillId="37" borderId="31" xfId="64" applyNumberFormat="1" applyFont="1" applyFill="1" applyBorder="1" applyAlignment="1">
      <alignment horizontal="right"/>
    </xf>
    <xf numFmtId="0" fontId="20" fillId="38" borderId="10" xfId="0" applyFont="1" applyFill="1" applyBorder="1" applyAlignment="1" quotePrefix="1">
      <alignment vertical="center" wrapText="1"/>
    </xf>
    <xf numFmtId="0" fontId="20" fillId="37" borderId="10" xfId="0" applyFont="1" applyFill="1" applyBorder="1" applyAlignment="1">
      <alignment horizontal="center" vertical="center"/>
    </xf>
    <xf numFmtId="4" fontId="72" fillId="37" borderId="10" xfId="0" applyNumberFormat="1" applyFont="1" applyFill="1" applyBorder="1" applyAlignment="1">
      <alignment vertical="center"/>
    </xf>
    <xf numFmtId="2" fontId="20" fillId="37" borderId="10" xfId="64" applyNumberFormat="1" applyFont="1" applyFill="1" applyBorder="1" applyAlignment="1">
      <alignment horizontal="right" vertical="center"/>
    </xf>
    <xf numFmtId="0" fontId="20" fillId="38" borderId="10" xfId="0" applyFont="1" applyFill="1" applyBorder="1" applyAlignment="1" quotePrefix="1">
      <alignment/>
    </xf>
    <xf numFmtId="0" fontId="7" fillId="14" borderId="12" xfId="0" applyFont="1" applyFill="1" applyBorder="1" applyAlignment="1">
      <alignment horizontal="center" wrapText="1"/>
    </xf>
    <xf numFmtId="49" fontId="7" fillId="14" borderId="12" xfId="0" applyNumberFormat="1" applyFont="1" applyFill="1" applyBorder="1" applyAlignment="1">
      <alignment horizontal="center" wrapText="1"/>
    </xf>
    <xf numFmtId="171" fontId="20" fillId="14" borderId="31" xfId="64" applyFont="1" applyFill="1" applyBorder="1" applyAlignment="1">
      <alignment horizontal="right"/>
    </xf>
    <xf numFmtId="174" fontId="7" fillId="14" borderId="32" xfId="0" applyNumberFormat="1" applyFont="1" applyFill="1" applyBorder="1" applyAlignment="1">
      <alignment horizontal="right" vertical="center"/>
    </xf>
    <xf numFmtId="4" fontId="20" fillId="37" borderId="10" xfId="0" applyNumberFormat="1" applyFont="1" applyFill="1" applyBorder="1" applyAlignment="1">
      <alignment vertical="center"/>
    </xf>
    <xf numFmtId="0" fontId="7" fillId="37" borderId="12" xfId="0" applyFont="1" applyFill="1" applyBorder="1" applyAlignment="1">
      <alignment horizontal="center" vertical="center"/>
    </xf>
    <xf numFmtId="49" fontId="7" fillId="37" borderId="12" xfId="0" applyNumberFormat="1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171" fontId="20" fillId="0" borderId="10" xfId="64" applyFont="1" applyFill="1" applyBorder="1" applyAlignment="1">
      <alignment/>
    </xf>
    <xf numFmtId="0" fontId="7" fillId="37" borderId="30" xfId="0" applyFont="1" applyFill="1" applyBorder="1" applyAlignment="1">
      <alignment horizontal="right" wrapText="1"/>
    </xf>
    <xf numFmtId="171" fontId="20" fillId="0" borderId="31" xfId="64" applyFont="1" applyFill="1" applyBorder="1" applyAlignment="1">
      <alignment/>
    </xf>
    <xf numFmtId="171" fontId="20" fillId="37" borderId="31" xfId="64" applyFont="1" applyFill="1" applyBorder="1" applyAlignment="1">
      <alignment horizontal="right"/>
    </xf>
    <xf numFmtId="174" fontId="7" fillId="37" borderId="32" xfId="0" applyNumberFormat="1" applyFont="1" applyFill="1" applyBorder="1" applyAlignment="1">
      <alignment horizontal="right" vertical="center"/>
    </xf>
    <xf numFmtId="174" fontId="7" fillId="36" borderId="10" xfId="0" applyNumberFormat="1" applyFont="1" applyFill="1" applyBorder="1" applyAlignment="1">
      <alignment vertical="center"/>
    </xf>
    <xf numFmtId="2" fontId="20" fillId="0" borderId="10" xfId="64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 vertical="center"/>
    </xf>
    <xf numFmtId="0" fontId="7" fillId="37" borderId="31" xfId="0" applyFont="1" applyFill="1" applyBorder="1" applyAlignment="1">
      <alignment vertical="center"/>
    </xf>
    <xf numFmtId="4" fontId="20" fillId="37" borderId="10" xfId="0" applyNumberFormat="1" applyFont="1" applyFill="1" applyBorder="1" applyAlignment="1">
      <alignment/>
    </xf>
    <xf numFmtId="49" fontId="20" fillId="37" borderId="12" xfId="0" applyNumberFormat="1" applyFont="1" applyFill="1" applyBorder="1" applyAlignment="1">
      <alignment horizontal="center" wrapText="1"/>
    </xf>
    <xf numFmtId="0" fontId="20" fillId="37" borderId="30" xfId="0" applyFont="1" applyFill="1" applyBorder="1" applyAlignment="1">
      <alignment vertical="center"/>
    </xf>
    <xf numFmtId="4" fontId="20" fillId="0" borderId="31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wrapText="1"/>
    </xf>
    <xf numFmtId="0" fontId="20" fillId="37" borderId="25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/>
    </xf>
    <xf numFmtId="4" fontId="20" fillId="37" borderId="24" xfId="0" applyNumberFormat="1" applyFont="1" applyFill="1" applyBorder="1" applyAlignment="1">
      <alignment/>
    </xf>
    <xf numFmtId="2" fontId="20" fillId="0" borderId="24" xfId="64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right" vertical="center"/>
    </xf>
    <xf numFmtId="2" fontId="20" fillId="0" borderId="24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49" fontId="20" fillId="37" borderId="12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37" borderId="24" xfId="0" applyFont="1" applyFill="1" applyBorder="1" applyAlignment="1">
      <alignment horizontal="center" vertical="center"/>
    </xf>
    <xf numFmtId="4" fontId="20" fillId="0" borderId="24" xfId="0" applyNumberFormat="1" applyFont="1" applyBorder="1" applyAlignment="1">
      <alignment vertical="center"/>
    </xf>
    <xf numFmtId="2" fontId="20" fillId="0" borderId="24" xfId="64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left" vertical="center"/>
    </xf>
    <xf numFmtId="4" fontId="20" fillId="0" borderId="24" xfId="0" applyNumberFormat="1" applyFont="1" applyBorder="1" applyAlignment="1">
      <alignment/>
    </xf>
    <xf numFmtId="0" fontId="7" fillId="36" borderId="3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39" borderId="10" xfId="0" applyFont="1" applyFill="1" applyBorder="1" applyAlignment="1" quotePrefix="1">
      <alignment/>
    </xf>
    <xf numFmtId="49" fontId="20" fillId="0" borderId="22" xfId="0" applyNumberFormat="1" applyFont="1" applyFill="1" applyBorder="1" applyAlignment="1">
      <alignment horizontal="center" vertical="center"/>
    </xf>
    <xf numFmtId="2" fontId="20" fillId="0" borderId="33" xfId="64" applyNumberFormat="1" applyFont="1" applyFill="1" applyBorder="1" applyAlignment="1">
      <alignment horizontal="right"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5" xfId="0" applyFont="1" applyBorder="1" applyAlignment="1">
      <alignment horizontal="left" vertical="justify"/>
    </xf>
    <xf numFmtId="43" fontId="15" fillId="0" borderId="13" xfId="0" applyNumberFormat="1" applyFont="1" applyBorder="1" applyAlignment="1">
      <alignment/>
    </xf>
    <xf numFmtId="0" fontId="15" fillId="0" borderId="11" xfId="0" applyFont="1" applyBorder="1" applyAlignment="1">
      <alignment/>
    </xf>
    <xf numFmtId="43" fontId="14" fillId="0" borderId="15" xfId="0" applyNumberFormat="1" applyFont="1" applyBorder="1" applyAlignment="1">
      <alignment/>
    </xf>
    <xf numFmtId="49" fontId="20" fillId="0" borderId="12" xfId="0" applyNumberFormat="1" applyFont="1" applyFill="1" applyBorder="1" applyAlignment="1">
      <alignment horizontal="center" vertical="center" wrapText="1"/>
    </xf>
    <xf numFmtId="4" fontId="20" fillId="37" borderId="24" xfId="0" applyNumberFormat="1" applyFont="1" applyFill="1" applyBorder="1" applyAlignment="1">
      <alignment vertical="center"/>
    </xf>
    <xf numFmtId="0" fontId="20" fillId="37" borderId="31" xfId="0" applyFont="1" applyFill="1" applyBorder="1" applyAlignment="1">
      <alignment horizontal="center"/>
    </xf>
    <xf numFmtId="0" fontId="20" fillId="37" borderId="25" xfId="0" applyFont="1" applyFill="1" applyBorder="1" applyAlignment="1">
      <alignment vertical="center"/>
    </xf>
    <xf numFmtId="0" fontId="18" fillId="0" borderId="23" xfId="50" applyFont="1" applyFill="1" applyBorder="1">
      <alignment/>
      <protection/>
    </xf>
    <xf numFmtId="0" fontId="73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74" fillId="0" borderId="0" xfId="0" applyFont="1" applyAlignment="1" applyProtection="1">
      <alignment wrapText="1"/>
      <protection locked="0"/>
    </xf>
    <xf numFmtId="0" fontId="73" fillId="0" borderId="36" xfId="0" applyFont="1" applyBorder="1" applyAlignment="1">
      <alignment horizontal="center" vertical="top" wrapText="1"/>
    </xf>
    <xf numFmtId="0" fontId="73" fillId="0" borderId="36" xfId="0" applyFont="1" applyBorder="1" applyAlignment="1">
      <alignment horizontal="left" vertical="top" wrapText="1"/>
    </xf>
    <xf numFmtId="0" fontId="75" fillId="0" borderId="36" xfId="0" applyFont="1" applyBorder="1" applyAlignment="1">
      <alignment horizontal="center" vertical="top" wrapText="1"/>
    </xf>
    <xf numFmtId="0" fontId="75" fillId="0" borderId="36" xfId="0" applyFont="1" applyBorder="1" applyAlignment="1">
      <alignment horizontal="left" vertical="top" wrapText="1"/>
    </xf>
    <xf numFmtId="175" fontId="75" fillId="0" borderId="36" xfId="0" applyNumberFormat="1" applyFont="1" applyBorder="1" applyAlignment="1">
      <alignment horizontal="right" vertical="top" wrapText="1"/>
    </xf>
    <xf numFmtId="4" fontId="75" fillId="0" borderId="36" xfId="0" applyNumberFormat="1" applyFont="1" applyBorder="1" applyAlignment="1">
      <alignment horizontal="right" vertical="top" wrapText="1"/>
    </xf>
    <xf numFmtId="0" fontId="73" fillId="0" borderId="36" xfId="0" applyFont="1" applyBorder="1" applyAlignment="1">
      <alignment horizontal="right" vertical="center" wrapText="1"/>
    </xf>
    <xf numFmtId="4" fontId="73" fillId="0" borderId="36" xfId="0" applyNumberFormat="1" applyFont="1" applyBorder="1" applyAlignment="1">
      <alignment horizontal="right" vertical="top" wrapText="1"/>
    </xf>
    <xf numFmtId="0" fontId="73" fillId="0" borderId="37" xfId="0" applyFont="1" applyBorder="1" applyAlignment="1">
      <alignment horizontal="right" vertical="center" wrapText="1"/>
    </xf>
    <xf numFmtId="4" fontId="73" fillId="0" borderId="37" xfId="0" applyNumberFormat="1" applyFont="1" applyBorder="1" applyAlignment="1">
      <alignment horizontal="right" vertical="top" wrapText="1"/>
    </xf>
    <xf numFmtId="4" fontId="73" fillId="0" borderId="10" xfId="0" applyNumberFormat="1" applyFont="1" applyBorder="1" applyAlignment="1" applyProtection="1">
      <alignment vertical="center" wrapText="1"/>
      <protection locked="0"/>
    </xf>
    <xf numFmtId="4" fontId="76" fillId="0" borderId="10" xfId="0" applyNumberFormat="1" applyFont="1" applyBorder="1" applyAlignment="1" applyProtection="1">
      <alignment wrapText="1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7" fillId="13" borderId="38" xfId="0" applyFont="1" applyFill="1" applyBorder="1" applyAlignment="1">
      <alignment horizontal="center" vertical="center"/>
    </xf>
    <xf numFmtId="0" fontId="7" fillId="13" borderId="39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7" fillId="13" borderId="42" xfId="0" applyFont="1" applyFill="1" applyBorder="1" applyAlignment="1">
      <alignment horizontal="center" vertical="center"/>
    </xf>
    <xf numFmtId="0" fontId="20" fillId="13" borderId="43" xfId="0" applyFont="1" applyFill="1" applyBorder="1" applyAlignment="1">
      <alignment vertical="center"/>
    </xf>
    <xf numFmtId="170" fontId="7" fillId="0" borderId="44" xfId="46" applyFont="1" applyFill="1" applyBorder="1" applyAlignment="1">
      <alignment horizontal="right" vertical="center"/>
    </xf>
    <xf numFmtId="170" fontId="7" fillId="0" borderId="45" xfId="46" applyFont="1" applyFill="1" applyBorder="1" applyAlignment="1">
      <alignment horizontal="right" vertical="center"/>
    </xf>
    <xf numFmtId="170" fontId="7" fillId="0" borderId="46" xfId="46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14" borderId="30" xfId="0" applyFont="1" applyFill="1" applyBorder="1" applyAlignment="1">
      <alignment horizontal="right" wrapText="1"/>
    </xf>
    <xf numFmtId="0" fontId="7" fillId="14" borderId="31" xfId="0" applyFont="1" applyFill="1" applyBorder="1" applyAlignment="1">
      <alignment horizontal="right" wrapText="1"/>
    </xf>
    <xf numFmtId="0" fontId="3" fillId="40" borderId="25" xfId="0" applyFont="1" applyFill="1" applyBorder="1" applyAlignment="1">
      <alignment horizontal="left" vertical="center"/>
    </xf>
    <xf numFmtId="0" fontId="3" fillId="40" borderId="33" xfId="0" applyFont="1" applyFill="1" applyBorder="1" applyAlignment="1">
      <alignment horizontal="left" vertical="center"/>
    </xf>
    <xf numFmtId="0" fontId="20" fillId="0" borderId="2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35" xfId="0" applyFont="1" applyBorder="1" applyAlignment="1">
      <alignment horizontal="right"/>
    </xf>
    <xf numFmtId="0" fontId="20" fillId="0" borderId="49" xfId="0" applyFont="1" applyBorder="1" applyAlignment="1">
      <alignment horizontal="right"/>
    </xf>
    <xf numFmtId="0" fontId="14" fillId="0" borderId="0" xfId="0" applyFont="1" applyAlignment="1">
      <alignment wrapText="1"/>
    </xf>
    <xf numFmtId="0" fontId="20" fillId="0" borderId="0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3" fillId="40" borderId="26" xfId="0" applyFont="1" applyFill="1" applyBorder="1" applyAlignment="1">
      <alignment horizontal="left" vertical="center"/>
    </xf>
    <xf numFmtId="0" fontId="3" fillId="40" borderId="14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40" borderId="15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" fontId="6" fillId="0" borderId="25" xfId="50" applyNumberFormat="1" applyFont="1" applyBorder="1" applyAlignment="1">
      <alignment horizontal="center" vertical="center"/>
      <protection/>
    </xf>
    <xf numFmtId="4" fontId="6" fillId="0" borderId="50" xfId="50" applyNumberFormat="1" applyFont="1" applyBorder="1" applyAlignment="1">
      <alignment horizontal="center" vertical="center"/>
      <protection/>
    </xf>
    <xf numFmtId="4" fontId="6" fillId="0" borderId="23" xfId="50" applyNumberFormat="1" applyFont="1" applyBorder="1" applyAlignment="1">
      <alignment horizontal="center" vertical="center"/>
      <protection/>
    </xf>
    <xf numFmtId="4" fontId="6" fillId="0" borderId="20" xfId="50" applyNumberFormat="1" applyFont="1" applyBorder="1" applyAlignment="1">
      <alignment horizontal="center" vertical="center"/>
      <protection/>
    </xf>
    <xf numFmtId="4" fontId="6" fillId="0" borderId="14" xfId="50" applyNumberFormat="1" applyFont="1" applyBorder="1" applyAlignment="1">
      <alignment horizontal="center" vertical="center"/>
      <protection/>
    </xf>
    <xf numFmtId="4" fontId="6" fillId="0" borderId="51" xfId="50" applyNumberFormat="1" applyFont="1" applyBorder="1" applyAlignment="1">
      <alignment horizontal="center" vertical="center"/>
      <protection/>
    </xf>
    <xf numFmtId="0" fontId="6" fillId="0" borderId="52" xfId="50" applyFont="1" applyBorder="1" applyAlignment="1">
      <alignment horizontal="center" vertical="center"/>
      <protection/>
    </xf>
    <xf numFmtId="0" fontId="6" fillId="0" borderId="53" xfId="50" applyFont="1" applyBorder="1" applyAlignment="1">
      <alignment horizontal="center" vertical="center"/>
      <protection/>
    </xf>
    <xf numFmtId="0" fontId="71" fillId="33" borderId="23" xfId="50" applyFont="1" applyFill="1" applyBorder="1" applyAlignment="1">
      <alignment horizontal="center" vertical="center"/>
      <protection/>
    </xf>
    <xf numFmtId="0" fontId="71" fillId="33" borderId="0" xfId="50" applyFont="1" applyFill="1" applyBorder="1" applyAlignment="1">
      <alignment horizontal="center" vertical="center"/>
      <protection/>
    </xf>
    <xf numFmtId="0" fontId="8" fillId="0" borderId="33" xfId="50" applyFont="1" applyBorder="1" applyAlignment="1">
      <alignment horizontal="center"/>
      <protection/>
    </xf>
    <xf numFmtId="0" fontId="6" fillId="0" borderId="25" xfId="50" applyFont="1" applyBorder="1" applyAlignment="1">
      <alignment horizontal="center" vertical="center" wrapText="1"/>
      <protection/>
    </xf>
    <xf numFmtId="0" fontId="6" fillId="0" borderId="33" xfId="50" applyFont="1" applyBorder="1" applyAlignment="1">
      <alignment horizontal="center" vertical="center" wrapText="1"/>
      <protection/>
    </xf>
    <xf numFmtId="0" fontId="6" fillId="0" borderId="26" xfId="50" applyFont="1" applyBorder="1" applyAlignment="1">
      <alignment horizontal="center" vertical="center" wrapText="1"/>
      <protection/>
    </xf>
    <xf numFmtId="0" fontId="6" fillId="0" borderId="23" xfId="50" applyFont="1" applyBorder="1" applyAlignment="1">
      <alignment horizontal="center" vertical="center" wrapText="1"/>
      <protection/>
    </xf>
    <xf numFmtId="0" fontId="6" fillId="0" borderId="0" xfId="50" applyFont="1" applyAlignment="1">
      <alignment horizontal="center" vertical="center" wrapText="1"/>
      <protection/>
    </xf>
    <xf numFmtId="0" fontId="6" fillId="0" borderId="13" xfId="50" applyFont="1" applyBorder="1" applyAlignment="1">
      <alignment horizontal="center" vertical="center" wrapText="1"/>
      <protection/>
    </xf>
    <xf numFmtId="0" fontId="6" fillId="0" borderId="14" xfId="50" applyFont="1" applyBorder="1" applyAlignment="1">
      <alignment horizontal="center" vertical="center" wrapText="1"/>
      <protection/>
    </xf>
    <xf numFmtId="0" fontId="6" fillId="0" borderId="11" xfId="50" applyFont="1" applyBorder="1" applyAlignment="1">
      <alignment horizontal="center" vertical="center" wrapText="1"/>
      <protection/>
    </xf>
    <xf numFmtId="0" fontId="6" fillId="0" borderId="15" xfId="50" applyFont="1" applyBorder="1" applyAlignment="1">
      <alignment horizontal="center" vertical="center" wrapText="1"/>
      <protection/>
    </xf>
    <xf numFmtId="10" fontId="6" fillId="0" borderId="22" xfId="52" applyNumberFormat="1" applyFont="1" applyBorder="1" applyAlignment="1">
      <alignment horizontal="center" vertical="center"/>
    </xf>
    <xf numFmtId="10" fontId="6" fillId="0" borderId="54" xfId="52" applyNumberFormat="1" applyFont="1" applyBorder="1" applyAlignment="1">
      <alignment horizontal="center" vertical="center"/>
    </xf>
    <xf numFmtId="170" fontId="71" fillId="33" borderId="34" xfId="48" applyFont="1" applyFill="1" applyBorder="1" applyAlignment="1">
      <alignment horizontal="center" vertical="center" wrapText="1"/>
    </xf>
    <xf numFmtId="170" fontId="71" fillId="33" borderId="55" xfId="48" applyFont="1" applyFill="1" applyBorder="1" applyAlignment="1">
      <alignment horizontal="center" vertical="center" wrapText="1"/>
    </xf>
    <xf numFmtId="170" fontId="71" fillId="33" borderId="56" xfId="48" applyFont="1" applyFill="1" applyBorder="1" applyAlignment="1">
      <alignment horizontal="center" vertical="center" wrapText="1"/>
    </xf>
    <xf numFmtId="170" fontId="71" fillId="33" borderId="57" xfId="48" applyFont="1" applyFill="1" applyBorder="1" applyAlignment="1">
      <alignment horizontal="center" vertical="center" wrapText="1"/>
    </xf>
    <xf numFmtId="0" fontId="8" fillId="0" borderId="0" xfId="50" applyFont="1" applyAlignment="1">
      <alignment horizontal="right" vertical="center"/>
      <protection/>
    </xf>
    <xf numFmtId="10" fontId="6" fillId="0" borderId="24" xfId="52" applyNumberFormat="1" applyFont="1" applyBorder="1" applyAlignment="1">
      <alignment horizontal="center" vertical="center"/>
    </xf>
    <xf numFmtId="10" fontId="6" fillId="0" borderId="12" xfId="52" applyNumberFormat="1" applyFont="1" applyBorder="1" applyAlignment="1">
      <alignment horizontal="center" vertical="center"/>
    </xf>
    <xf numFmtId="0" fontId="71" fillId="33" borderId="17" xfId="50" applyFont="1" applyFill="1" applyBorder="1" applyAlignment="1">
      <alignment horizontal="center" vertical="center" wrapText="1"/>
      <protection/>
    </xf>
    <xf numFmtId="0" fontId="71" fillId="33" borderId="35" xfId="50" applyFont="1" applyFill="1" applyBorder="1" applyAlignment="1">
      <alignment horizontal="center" vertical="center" wrapText="1"/>
      <protection/>
    </xf>
    <xf numFmtId="0" fontId="71" fillId="33" borderId="49" xfId="50" applyFont="1" applyFill="1" applyBorder="1" applyAlignment="1">
      <alignment horizontal="center" vertical="center" wrapText="1"/>
      <protection/>
    </xf>
    <xf numFmtId="0" fontId="71" fillId="33" borderId="19" xfId="50" applyFont="1" applyFill="1" applyBorder="1" applyAlignment="1">
      <alignment horizontal="center" vertical="center" wrapText="1"/>
      <protection/>
    </xf>
    <xf numFmtId="0" fontId="71" fillId="33" borderId="58" xfId="50" applyFont="1" applyFill="1" applyBorder="1" applyAlignment="1">
      <alignment horizontal="center" vertical="center" wrapText="1"/>
      <protection/>
    </xf>
    <xf numFmtId="0" fontId="71" fillId="33" borderId="59" xfId="50" applyFont="1" applyFill="1" applyBorder="1" applyAlignment="1">
      <alignment horizontal="center" vertical="center" wrapText="1"/>
      <protection/>
    </xf>
    <xf numFmtId="9" fontId="71" fillId="33" borderId="60" xfId="52" applyFont="1" applyFill="1" applyBorder="1" applyAlignment="1">
      <alignment horizontal="center" vertical="center" wrapText="1"/>
    </xf>
    <xf numFmtId="9" fontId="71" fillId="33" borderId="54" xfId="52" applyFont="1" applyFill="1" applyBorder="1" applyAlignment="1">
      <alignment horizontal="center" vertical="center" wrapText="1"/>
    </xf>
    <xf numFmtId="170" fontId="71" fillId="33" borderId="60" xfId="48" applyFont="1" applyFill="1" applyBorder="1" applyAlignment="1">
      <alignment horizontal="center" vertical="center" wrapText="1"/>
    </xf>
    <xf numFmtId="170" fontId="71" fillId="33" borderId="54" xfId="48" applyFont="1" applyFill="1" applyBorder="1" applyAlignment="1">
      <alignment horizontal="center" vertical="center" wrapText="1"/>
    </xf>
    <xf numFmtId="0" fontId="16" fillId="0" borderId="0" xfId="50" applyFont="1" applyAlignment="1">
      <alignment horizontal="left"/>
      <protection/>
    </xf>
    <xf numFmtId="0" fontId="69" fillId="0" borderId="0" xfId="50" applyFont="1" applyAlignment="1">
      <alignment horizontal="left"/>
      <protection/>
    </xf>
    <xf numFmtId="0" fontId="17" fillId="0" borderId="0" xfId="50" applyFont="1" applyAlignment="1">
      <alignment horizontal="left" vertical="center"/>
      <protection/>
    </xf>
    <xf numFmtId="0" fontId="16" fillId="0" borderId="0" xfId="50" applyFont="1" applyAlignment="1">
      <alignment horizontal="left" vertical="center"/>
      <protection/>
    </xf>
    <xf numFmtId="10" fontId="6" fillId="0" borderId="60" xfId="52" applyNumberFormat="1" applyFont="1" applyBorder="1" applyAlignment="1">
      <alignment horizontal="center" vertical="center"/>
    </xf>
    <xf numFmtId="0" fontId="71" fillId="33" borderId="61" xfId="50" applyFont="1" applyFill="1" applyBorder="1" applyAlignment="1">
      <alignment horizontal="center" vertical="center"/>
      <protection/>
    </xf>
    <xf numFmtId="0" fontId="71" fillId="33" borderId="52" xfId="50" applyFont="1" applyFill="1" applyBorder="1" applyAlignment="1">
      <alignment horizontal="center" vertical="center"/>
      <protection/>
    </xf>
    <xf numFmtId="0" fontId="71" fillId="33" borderId="62" xfId="50" applyFont="1" applyFill="1" applyBorder="1" applyAlignment="1">
      <alignment horizontal="center" vertical="center"/>
      <protection/>
    </xf>
    <xf numFmtId="0" fontId="71" fillId="33" borderId="34" xfId="50" applyFont="1" applyFill="1" applyBorder="1" applyAlignment="1">
      <alignment horizontal="center" vertical="center" wrapText="1"/>
      <protection/>
    </xf>
    <xf numFmtId="0" fontId="71" fillId="33" borderId="23" xfId="50" applyFont="1" applyFill="1" applyBorder="1" applyAlignment="1">
      <alignment horizontal="center" vertical="center" wrapText="1"/>
      <protection/>
    </xf>
    <xf numFmtId="0" fontId="71" fillId="33" borderId="0" xfId="50" applyFont="1" applyFill="1" applyAlignment="1">
      <alignment horizontal="center" vertical="center" wrapText="1"/>
      <protection/>
    </xf>
    <xf numFmtId="0" fontId="71" fillId="33" borderId="13" xfId="50" applyFont="1" applyFill="1" applyBorder="1" applyAlignment="1">
      <alignment horizontal="center" vertical="center" wrapText="1"/>
      <protection/>
    </xf>
    <xf numFmtId="0" fontId="71" fillId="33" borderId="56" xfId="50" applyFont="1" applyFill="1" applyBorder="1" applyAlignment="1">
      <alignment horizontal="center" vertical="center" wrapText="1"/>
      <protection/>
    </xf>
    <xf numFmtId="0" fontId="71" fillId="33" borderId="63" xfId="50" applyFont="1" applyFill="1" applyBorder="1" applyAlignment="1">
      <alignment horizontal="center" vertical="center" wrapText="1"/>
      <protection/>
    </xf>
    <xf numFmtId="0" fontId="71" fillId="33" borderId="64" xfId="50" applyFont="1" applyFill="1" applyBorder="1" applyAlignment="1">
      <alignment horizontal="center" vertical="center" wrapText="1"/>
      <protection/>
    </xf>
    <xf numFmtId="0" fontId="71" fillId="33" borderId="10" xfId="50" applyFont="1" applyFill="1" applyBorder="1" applyAlignment="1">
      <alignment horizontal="center" vertical="center" wrapText="1"/>
      <protection/>
    </xf>
    <xf numFmtId="0" fontId="71" fillId="33" borderId="65" xfId="50" applyFont="1" applyFill="1" applyBorder="1" applyAlignment="1">
      <alignment horizontal="center" vertical="center" wrapText="1"/>
      <protection/>
    </xf>
    <xf numFmtId="0" fontId="71" fillId="33" borderId="47" xfId="50" applyFont="1" applyFill="1" applyBorder="1" applyAlignment="1">
      <alignment horizontal="center" vertical="center" wrapText="1"/>
      <protection/>
    </xf>
    <xf numFmtId="0" fontId="71" fillId="33" borderId="43" xfId="50" applyFont="1" applyFill="1" applyBorder="1" applyAlignment="1">
      <alignment horizontal="center" vertical="center" wrapText="1"/>
      <protection/>
    </xf>
    <xf numFmtId="4" fontId="6" fillId="0" borderId="34" xfId="50" applyNumberFormat="1" applyFont="1" applyBorder="1" applyAlignment="1">
      <alignment horizontal="center" vertical="center"/>
      <protection/>
    </xf>
    <xf numFmtId="4" fontId="6" fillId="0" borderId="55" xfId="50" applyNumberFormat="1" applyFont="1" applyBorder="1" applyAlignment="1">
      <alignment horizontal="center" vertical="center"/>
      <protection/>
    </xf>
    <xf numFmtId="0" fontId="9" fillId="40" borderId="25" xfId="50" applyFont="1" applyFill="1" applyBorder="1" applyAlignment="1">
      <alignment horizontal="left" vertical="center"/>
      <protection/>
    </xf>
    <xf numFmtId="0" fontId="9" fillId="40" borderId="33" xfId="50" applyFont="1" applyFill="1" applyBorder="1" applyAlignment="1">
      <alignment horizontal="left" vertical="center"/>
      <protection/>
    </xf>
    <xf numFmtId="0" fontId="9" fillId="40" borderId="26" xfId="50" applyFont="1" applyFill="1" applyBorder="1" applyAlignment="1">
      <alignment horizontal="left" vertical="center"/>
      <protection/>
    </xf>
    <xf numFmtId="0" fontId="9" fillId="40" borderId="14" xfId="50" applyFont="1" applyFill="1" applyBorder="1" applyAlignment="1">
      <alignment horizontal="center" vertical="center"/>
      <protection/>
    </xf>
    <xf numFmtId="0" fontId="9" fillId="40" borderId="11" xfId="50" applyFont="1" applyFill="1" applyBorder="1" applyAlignment="1">
      <alignment horizontal="center" vertical="center"/>
      <protection/>
    </xf>
    <xf numFmtId="0" fontId="9" fillId="40" borderId="15" xfId="50" applyFont="1" applyFill="1" applyBorder="1" applyAlignment="1">
      <alignment horizontal="center" vertical="center"/>
      <protection/>
    </xf>
    <xf numFmtId="0" fontId="68" fillId="0" borderId="0" xfId="50" applyFont="1">
      <alignment/>
      <protection/>
    </xf>
    <xf numFmtId="0" fontId="14" fillId="0" borderId="0" xfId="50" applyFont="1" applyAlignment="1">
      <alignment vertical="center"/>
      <protection/>
    </xf>
    <xf numFmtId="0" fontId="14" fillId="0" borderId="0" xfId="50" applyFont="1" applyAlignment="1">
      <alignment horizontal="left" vertical="center" wrapText="1"/>
      <protection/>
    </xf>
    <xf numFmtId="0" fontId="77" fillId="0" borderId="66" xfId="0" applyFont="1" applyBorder="1" applyAlignment="1">
      <alignment horizontal="center"/>
    </xf>
    <xf numFmtId="0" fontId="73" fillId="0" borderId="0" xfId="0" applyFont="1" applyAlignment="1">
      <alignment horizontal="right" vertical="center" wrapText="1"/>
    </xf>
    <xf numFmtId="0" fontId="73" fillId="0" borderId="0" xfId="0" applyFont="1" applyAlignment="1" applyProtection="1">
      <alignment horizontal="right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quotePrefix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0</xdr:row>
      <xdr:rowOff>0</xdr:rowOff>
    </xdr:from>
    <xdr:to>
      <xdr:col>8</xdr:col>
      <xdr:colOff>790575</xdr:colOff>
      <xdr:row>4</xdr:row>
      <xdr:rowOff>57150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116</xdr:row>
      <xdr:rowOff>19050</xdr:rowOff>
    </xdr:from>
    <xdr:to>
      <xdr:col>3</xdr:col>
      <xdr:colOff>1047750</xdr:colOff>
      <xdr:row>116</xdr:row>
      <xdr:rowOff>19050</xdr:rowOff>
    </xdr:to>
    <xdr:sp>
      <xdr:nvSpPr>
        <xdr:cNvPr id="2" name="Conector reto 7"/>
        <xdr:cNvSpPr>
          <a:spLocks/>
        </xdr:cNvSpPr>
      </xdr:nvSpPr>
      <xdr:spPr>
        <a:xfrm>
          <a:off x="28575" y="2534602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2343150</xdr:colOff>
      <xdr:row>0</xdr:row>
      <xdr:rowOff>0</xdr:rowOff>
    </xdr:from>
    <xdr:to>
      <xdr:col>3</xdr:col>
      <xdr:colOff>3571875</xdr:colOff>
      <xdr:row>2</xdr:row>
      <xdr:rowOff>200025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0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904875</xdr:colOff>
      <xdr:row>0</xdr:row>
      <xdr:rowOff>0</xdr:rowOff>
    </xdr:from>
    <xdr:to>
      <xdr:col>9</xdr:col>
      <xdr:colOff>552450</xdr:colOff>
      <xdr:row>3</xdr:row>
      <xdr:rowOff>200025</xdr:rowOff>
    </xdr:to>
    <xdr:pic>
      <xdr:nvPicPr>
        <xdr:cNvPr id="1" name="Imagem 2" descr="C:\Users\Gabinete\Downloads\brasao_ipixuna_do_pa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133350</xdr:rowOff>
    </xdr:from>
    <xdr:to>
      <xdr:col>6</xdr:col>
      <xdr:colOff>257175</xdr:colOff>
      <xdr:row>4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33350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19050</xdr:rowOff>
    </xdr:from>
    <xdr:to>
      <xdr:col>7</xdr:col>
      <xdr:colOff>609600</xdr:colOff>
      <xdr:row>3</xdr:row>
      <xdr:rowOff>9525</xdr:rowOff>
    </xdr:to>
    <xdr:pic>
      <xdr:nvPicPr>
        <xdr:cNvPr id="1" name="Imagem 2" descr="C:\Users\Gabinete\Downloads\brasao_ipixuna_do_pa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905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95250</xdr:rowOff>
    </xdr:from>
    <xdr:to>
      <xdr:col>5</xdr:col>
      <xdr:colOff>219075</xdr:colOff>
      <xdr:row>2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95250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3733800</xdr:colOff>
      <xdr:row>0</xdr:row>
      <xdr:rowOff>104775</xdr:rowOff>
    </xdr:from>
    <xdr:to>
      <xdr:col>1</xdr:col>
      <xdr:colOff>4314825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047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0</xdr:row>
      <xdr:rowOff>0</xdr:rowOff>
    </xdr:from>
    <xdr:to>
      <xdr:col>4</xdr:col>
      <xdr:colOff>9525</xdr:colOff>
      <xdr:row>3</xdr:row>
      <xdr:rowOff>142875</xdr:rowOff>
    </xdr:to>
    <xdr:pic>
      <xdr:nvPicPr>
        <xdr:cNvPr id="2" name="Imagem 2" descr="C:\Users\Gabinete\Downloads\brasao_ipixuna_do_par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9"/>
  <sheetViews>
    <sheetView view="pageBreakPreview" zoomScale="106" zoomScaleSheetLayoutView="106" workbookViewId="0" topLeftCell="A1">
      <selection activeCell="D15" sqref="D15:D16"/>
    </sheetView>
  </sheetViews>
  <sheetFormatPr defaultColWidth="11.57421875" defaultRowHeight="12" customHeight="1"/>
  <cols>
    <col min="1" max="1" width="7.140625" style="1" customWidth="1"/>
    <col min="2" max="2" width="10.57421875" style="1" customWidth="1"/>
    <col min="3" max="3" width="12.421875" style="1" customWidth="1"/>
    <col min="4" max="4" width="66.140625" style="1" customWidth="1"/>
    <col min="5" max="5" width="7.140625" style="1" bestFit="1" customWidth="1"/>
    <col min="6" max="6" width="10.28125" style="1" customWidth="1"/>
    <col min="7" max="7" width="9.421875" style="1" bestFit="1" customWidth="1"/>
    <col min="8" max="8" width="13.140625" style="1" bestFit="1" customWidth="1"/>
    <col min="9" max="9" width="14.28125" style="1" bestFit="1" customWidth="1"/>
    <col min="10" max="10" width="13.28125" style="1" customWidth="1"/>
    <col min="11" max="11" width="13.57421875" style="1" customWidth="1"/>
    <col min="12" max="12" width="5.421875" style="1" customWidth="1"/>
    <col min="13" max="13" width="12.421875" style="1" customWidth="1"/>
    <col min="14" max="14" width="15.8515625" style="1" customWidth="1"/>
    <col min="15" max="16" width="11.57421875" style="1" customWidth="1"/>
    <col min="17" max="17" width="11.28125" style="1" customWidth="1"/>
    <col min="18" max="16384" width="11.57421875" style="1" customWidth="1"/>
  </cols>
  <sheetData>
    <row r="1" spans="1:10" ht="17.25" thickBot="1">
      <c r="A1" s="230" t="s">
        <v>128</v>
      </c>
      <c r="B1" s="230"/>
      <c r="C1" s="230"/>
      <c r="D1" s="230"/>
      <c r="E1" s="230"/>
      <c r="F1" s="230"/>
      <c r="G1" s="230"/>
      <c r="H1" s="230"/>
      <c r="I1" s="230"/>
      <c r="J1" s="55"/>
    </row>
    <row r="2" spans="1:11" ht="17.25" thickBot="1">
      <c r="A2" s="230" t="s">
        <v>258</v>
      </c>
      <c r="B2" s="230"/>
      <c r="C2" s="230"/>
      <c r="D2" s="230"/>
      <c r="E2" s="230"/>
      <c r="F2" s="230"/>
      <c r="G2" s="230"/>
      <c r="H2" s="230"/>
      <c r="I2" s="230"/>
      <c r="J2" s="55"/>
      <c r="K2" s="38">
        <v>1.2742</v>
      </c>
    </row>
    <row r="3" spans="1:10" ht="16.5">
      <c r="A3" s="207" t="s">
        <v>259</v>
      </c>
      <c r="B3" s="207"/>
      <c r="C3" s="207"/>
      <c r="D3" s="207"/>
      <c r="E3" s="207"/>
      <c r="F3" s="207"/>
      <c r="G3" s="207"/>
      <c r="H3" s="207"/>
      <c r="I3" s="207"/>
      <c r="J3" s="51"/>
    </row>
    <row r="4" spans="1:10" ht="16.5">
      <c r="A4" s="207" t="s">
        <v>260</v>
      </c>
      <c r="B4" s="207"/>
      <c r="C4" s="207"/>
      <c r="D4" s="207"/>
      <c r="E4" s="207"/>
      <c r="F4" s="207"/>
      <c r="G4" s="207"/>
      <c r="H4" s="207"/>
      <c r="I4" s="207"/>
      <c r="J4" s="52"/>
    </row>
    <row r="5" spans="1:10" ht="16.5">
      <c r="A5" s="52" t="s">
        <v>306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ht="16.5">
      <c r="A6" s="208" t="s">
        <v>261</v>
      </c>
      <c r="B6" s="208"/>
      <c r="C6" s="208"/>
      <c r="D6" s="208"/>
      <c r="E6" s="208"/>
      <c r="F6" s="208"/>
      <c r="G6" s="208"/>
      <c r="H6" s="208"/>
      <c r="I6" s="208"/>
      <c r="J6" s="54"/>
    </row>
    <row r="8" spans="1:9" ht="12" customHeight="1">
      <c r="A8" s="213" t="s">
        <v>257</v>
      </c>
      <c r="B8" s="213"/>
      <c r="C8" s="213"/>
      <c r="D8" s="213"/>
      <c r="E8" s="213"/>
      <c r="F8" s="213"/>
      <c r="G8" s="213"/>
      <c r="H8" s="213"/>
      <c r="I8" s="213"/>
    </row>
    <row r="9" spans="1:9" ht="12" customHeight="1" thickBot="1">
      <c r="A9" s="89"/>
      <c r="B9" s="89"/>
      <c r="C9" s="89"/>
      <c r="D9" s="89"/>
      <c r="E9" s="89"/>
      <c r="F9" s="89"/>
      <c r="G9" s="89"/>
      <c r="H9" s="89"/>
      <c r="I9" s="89"/>
    </row>
    <row r="10" spans="1:11" s="2" customFormat="1" ht="8.25" customHeight="1">
      <c r="A10" s="209" t="s">
        <v>1</v>
      </c>
      <c r="B10" s="211" t="s">
        <v>255</v>
      </c>
      <c r="C10" s="209" t="s">
        <v>256</v>
      </c>
      <c r="D10" s="214" t="s">
        <v>2</v>
      </c>
      <c r="E10" s="209" t="s">
        <v>3</v>
      </c>
      <c r="F10" s="209" t="s">
        <v>0</v>
      </c>
      <c r="G10" s="209" t="s">
        <v>129</v>
      </c>
      <c r="H10" s="209" t="s">
        <v>190</v>
      </c>
      <c r="I10" s="211" t="s">
        <v>130</v>
      </c>
      <c r="K10" s="3"/>
    </row>
    <row r="11" spans="1:9" s="2" customFormat="1" ht="8.25" customHeight="1" thickBot="1">
      <c r="A11" s="210"/>
      <c r="B11" s="212"/>
      <c r="C11" s="210"/>
      <c r="D11" s="215"/>
      <c r="E11" s="210"/>
      <c r="F11" s="210"/>
      <c r="G11" s="210"/>
      <c r="H11" s="210"/>
      <c r="I11" s="212"/>
    </row>
    <row r="12" spans="1:9" s="2" customFormat="1" ht="14.25" customHeight="1">
      <c r="A12" s="90">
        <v>1</v>
      </c>
      <c r="B12" s="90"/>
      <c r="C12" s="90"/>
      <c r="D12" s="91" t="s">
        <v>9</v>
      </c>
      <c r="E12" s="92"/>
      <c r="F12" s="93"/>
      <c r="G12" s="93"/>
      <c r="H12" s="93"/>
      <c r="I12" s="94"/>
    </row>
    <row r="13" spans="1:9" s="2" customFormat="1" ht="14.25" customHeight="1">
      <c r="A13" s="95" t="s">
        <v>5</v>
      </c>
      <c r="B13" s="96" t="s">
        <v>142</v>
      </c>
      <c r="C13" s="96" t="s">
        <v>388</v>
      </c>
      <c r="D13" s="97" t="s">
        <v>389</v>
      </c>
      <c r="E13" s="98" t="s">
        <v>15</v>
      </c>
      <c r="F13" s="99">
        <v>4.5</v>
      </c>
      <c r="G13" s="99">
        <v>499.97</v>
      </c>
      <c r="H13" s="99">
        <f>(G13*$K$2)</f>
        <v>637.061774</v>
      </c>
      <c r="I13" s="100">
        <f>(F13*H13)</f>
        <v>2866.777983</v>
      </c>
    </row>
    <row r="14" spans="1:9" s="2" customFormat="1" ht="14.25" customHeight="1" thickBot="1">
      <c r="A14" s="105"/>
      <c r="B14" s="106"/>
      <c r="C14" s="106"/>
      <c r="D14" s="107" t="s">
        <v>141</v>
      </c>
      <c r="E14" s="108"/>
      <c r="F14" s="109"/>
      <c r="G14" s="109"/>
      <c r="H14" s="109"/>
      <c r="I14" s="110">
        <f>SUM(I13:I13)</f>
        <v>2866.777983</v>
      </c>
    </row>
    <row r="15" spans="1:9" s="2" customFormat="1" ht="15">
      <c r="A15" s="90">
        <v>2</v>
      </c>
      <c r="B15" s="90"/>
      <c r="C15" s="90"/>
      <c r="D15" s="91" t="s">
        <v>147</v>
      </c>
      <c r="E15" s="92"/>
      <c r="F15" s="93"/>
      <c r="G15" s="93"/>
      <c r="H15" s="93"/>
      <c r="I15" s="94"/>
    </row>
    <row r="16" spans="1:9" s="2" customFormat="1" ht="14.25">
      <c r="A16" s="95" t="s">
        <v>10</v>
      </c>
      <c r="B16" s="96" t="s">
        <v>142</v>
      </c>
      <c r="C16" s="96" t="s">
        <v>386</v>
      </c>
      <c r="D16" s="97" t="s">
        <v>226</v>
      </c>
      <c r="E16" s="98" t="s">
        <v>15</v>
      </c>
      <c r="F16" s="99">
        <v>76.44</v>
      </c>
      <c r="G16" s="99">
        <v>7.68</v>
      </c>
      <c r="H16" s="99">
        <f aca="true" t="shared" si="0" ref="H16:H25">(G16*$K$2)</f>
        <v>9.785855999999999</v>
      </c>
      <c r="I16" s="100">
        <f aca="true" t="shared" si="1" ref="I16:I25">(F16*H16)</f>
        <v>748.0308326399999</v>
      </c>
    </row>
    <row r="17" spans="1:9" s="2" customFormat="1" ht="14.25">
      <c r="A17" s="95" t="s">
        <v>390</v>
      </c>
      <c r="B17" s="96" t="s">
        <v>142</v>
      </c>
      <c r="C17" s="96" t="s">
        <v>167</v>
      </c>
      <c r="D17" s="97" t="s">
        <v>222</v>
      </c>
      <c r="E17" s="98" t="s">
        <v>25</v>
      </c>
      <c r="F17" s="99">
        <v>3.82</v>
      </c>
      <c r="G17" s="99">
        <v>249.59</v>
      </c>
      <c r="H17" s="99">
        <f t="shared" si="0"/>
        <v>318.027578</v>
      </c>
      <c r="I17" s="100">
        <f t="shared" si="1"/>
        <v>1214.86534796</v>
      </c>
    </row>
    <row r="18" spans="1:9" s="2" customFormat="1" ht="14.25">
      <c r="A18" s="95" t="s">
        <v>391</v>
      </c>
      <c r="B18" s="96" t="s">
        <v>142</v>
      </c>
      <c r="C18" s="96" t="s">
        <v>283</v>
      </c>
      <c r="D18" s="97" t="s">
        <v>280</v>
      </c>
      <c r="E18" s="98" t="s">
        <v>25</v>
      </c>
      <c r="F18" s="99">
        <v>5</v>
      </c>
      <c r="G18" s="99">
        <v>57.6</v>
      </c>
      <c r="H18" s="99">
        <f t="shared" si="0"/>
        <v>73.39392000000001</v>
      </c>
      <c r="I18" s="100">
        <f t="shared" si="1"/>
        <v>366.9696</v>
      </c>
    </row>
    <row r="19" spans="1:9" s="2" customFormat="1" ht="14.25">
      <c r="A19" s="95" t="s">
        <v>392</v>
      </c>
      <c r="B19" s="96" t="s">
        <v>142</v>
      </c>
      <c r="C19" s="96" t="s">
        <v>292</v>
      </c>
      <c r="D19" s="97" t="s">
        <v>291</v>
      </c>
      <c r="E19" s="98" t="s">
        <v>15</v>
      </c>
      <c r="F19" s="99">
        <v>3.96</v>
      </c>
      <c r="G19" s="99">
        <v>5.76</v>
      </c>
      <c r="H19" s="99">
        <f t="shared" si="0"/>
        <v>7.339392</v>
      </c>
      <c r="I19" s="100">
        <f t="shared" si="1"/>
        <v>29.06399232</v>
      </c>
    </row>
    <row r="20" spans="1:9" s="2" customFormat="1" ht="14.25">
      <c r="A20" s="95" t="s">
        <v>393</v>
      </c>
      <c r="B20" s="96" t="s">
        <v>142</v>
      </c>
      <c r="C20" s="96" t="s">
        <v>282</v>
      </c>
      <c r="D20" s="97" t="s">
        <v>281</v>
      </c>
      <c r="E20" s="98" t="s">
        <v>209</v>
      </c>
      <c r="F20" s="99">
        <v>2</v>
      </c>
      <c r="G20" s="99">
        <v>43.48</v>
      </c>
      <c r="H20" s="99">
        <f t="shared" si="0"/>
        <v>55.402215999999996</v>
      </c>
      <c r="I20" s="100">
        <f t="shared" si="1"/>
        <v>110.80443199999999</v>
      </c>
    </row>
    <row r="21" spans="1:9" s="2" customFormat="1" ht="28.5">
      <c r="A21" s="95" t="s">
        <v>394</v>
      </c>
      <c r="B21" s="101" t="s">
        <v>142</v>
      </c>
      <c r="C21" s="101" t="s">
        <v>218</v>
      </c>
      <c r="D21" s="102" t="s">
        <v>227</v>
      </c>
      <c r="E21" s="103" t="s">
        <v>15</v>
      </c>
      <c r="F21" s="104">
        <v>324.88</v>
      </c>
      <c r="G21" s="104">
        <v>5.79</v>
      </c>
      <c r="H21" s="104">
        <f t="shared" si="0"/>
        <v>7.377618</v>
      </c>
      <c r="I21" s="100">
        <f t="shared" si="1"/>
        <v>2396.84053584</v>
      </c>
    </row>
    <row r="22" spans="1:9" s="2" customFormat="1" ht="14.25">
      <c r="A22" s="95" t="s">
        <v>395</v>
      </c>
      <c r="B22" s="96" t="s">
        <v>142</v>
      </c>
      <c r="C22" s="96" t="s">
        <v>235</v>
      </c>
      <c r="D22" s="97" t="s">
        <v>228</v>
      </c>
      <c r="E22" s="98" t="s">
        <v>15</v>
      </c>
      <c r="F22" s="99">
        <v>2.52</v>
      </c>
      <c r="G22" s="99">
        <v>11.05</v>
      </c>
      <c r="H22" s="99">
        <f t="shared" si="0"/>
        <v>14.079910000000002</v>
      </c>
      <c r="I22" s="100">
        <f t="shared" si="1"/>
        <v>35.48137320000001</v>
      </c>
    </row>
    <row r="23" spans="1:9" s="2" customFormat="1" ht="14.25">
      <c r="A23" s="95" t="s">
        <v>396</v>
      </c>
      <c r="B23" s="96" t="s">
        <v>142</v>
      </c>
      <c r="C23" s="96" t="s">
        <v>387</v>
      </c>
      <c r="D23" s="97" t="s">
        <v>229</v>
      </c>
      <c r="E23" s="98" t="s">
        <v>15</v>
      </c>
      <c r="F23" s="99">
        <v>1.68</v>
      </c>
      <c r="G23" s="99">
        <v>5.52</v>
      </c>
      <c r="H23" s="99">
        <f t="shared" si="0"/>
        <v>7.033583999999999</v>
      </c>
      <c r="I23" s="100">
        <f t="shared" si="1"/>
        <v>11.81642112</v>
      </c>
    </row>
    <row r="24" spans="1:9" s="2" customFormat="1" ht="14.25">
      <c r="A24" s="95" t="s">
        <v>397</v>
      </c>
      <c r="B24" s="96" t="s">
        <v>142</v>
      </c>
      <c r="C24" s="96" t="s">
        <v>220</v>
      </c>
      <c r="D24" s="97" t="s">
        <v>219</v>
      </c>
      <c r="E24" s="98" t="s">
        <v>15</v>
      </c>
      <c r="F24" s="99">
        <v>78.54</v>
      </c>
      <c r="G24" s="99">
        <v>6.78</v>
      </c>
      <c r="H24" s="99">
        <f t="shared" si="0"/>
        <v>8.639076000000001</v>
      </c>
      <c r="I24" s="100">
        <f t="shared" si="1"/>
        <v>678.5130290400001</v>
      </c>
    </row>
    <row r="25" spans="1:9" s="2" customFormat="1" ht="14.25">
      <c r="A25" s="95" t="s">
        <v>398</v>
      </c>
      <c r="B25" s="96" t="s">
        <v>142</v>
      </c>
      <c r="C25" s="96" t="s">
        <v>221</v>
      </c>
      <c r="D25" s="97" t="s">
        <v>225</v>
      </c>
      <c r="E25" s="98" t="s">
        <v>15</v>
      </c>
      <c r="F25" s="99">
        <v>187.21</v>
      </c>
      <c r="G25" s="99">
        <v>9.59</v>
      </c>
      <c r="H25" s="99">
        <f t="shared" si="0"/>
        <v>12.219578</v>
      </c>
      <c r="I25" s="100">
        <f t="shared" si="1"/>
        <v>2287.6271973800003</v>
      </c>
    </row>
    <row r="26" spans="1:9" s="2" customFormat="1" ht="15">
      <c r="A26" s="105"/>
      <c r="B26" s="106"/>
      <c r="C26" s="106"/>
      <c r="D26" s="107" t="s">
        <v>141</v>
      </c>
      <c r="E26" s="108"/>
      <c r="F26" s="109"/>
      <c r="G26" s="109"/>
      <c r="H26" s="109"/>
      <c r="I26" s="110">
        <f>SUM(I16:I25)</f>
        <v>7880.0127615</v>
      </c>
    </row>
    <row r="27" spans="1:9" s="2" customFormat="1" ht="15">
      <c r="A27" s="111">
        <v>3</v>
      </c>
      <c r="B27" s="112"/>
      <c r="C27" s="112"/>
      <c r="D27" s="113" t="s">
        <v>56</v>
      </c>
      <c r="E27" s="114"/>
      <c r="F27" s="114"/>
      <c r="G27" s="114"/>
      <c r="H27" s="114"/>
      <c r="I27" s="115"/>
    </row>
    <row r="28" spans="1:9" s="2" customFormat="1" ht="14.25">
      <c r="A28" s="116" t="s">
        <v>12</v>
      </c>
      <c r="B28" s="101" t="s">
        <v>142</v>
      </c>
      <c r="C28" s="117" t="s">
        <v>290</v>
      </c>
      <c r="D28" s="133" t="s">
        <v>289</v>
      </c>
      <c r="E28" s="134" t="s">
        <v>25</v>
      </c>
      <c r="F28" s="135">
        <v>3.38</v>
      </c>
      <c r="G28" s="136">
        <v>105.78</v>
      </c>
      <c r="H28" s="104">
        <f>(G28*$K$2)</f>
        <v>134.784876</v>
      </c>
      <c r="I28" s="100">
        <f>(F28*H28)</f>
        <v>455.57288087999996</v>
      </c>
    </row>
    <row r="29" spans="1:9" s="2" customFormat="1" ht="15">
      <c r="A29" s="105"/>
      <c r="B29" s="106"/>
      <c r="C29" s="106"/>
      <c r="D29" s="107" t="s">
        <v>141</v>
      </c>
      <c r="E29" s="108"/>
      <c r="F29" s="109"/>
      <c r="G29" s="109"/>
      <c r="H29" s="109"/>
      <c r="I29" s="110">
        <f>SUM(I28:I28)</f>
        <v>455.57288087999996</v>
      </c>
    </row>
    <row r="30" spans="1:9" s="2" customFormat="1" ht="15">
      <c r="A30" s="111">
        <v>4</v>
      </c>
      <c r="B30" s="112"/>
      <c r="C30" s="112"/>
      <c r="D30" s="113" t="s">
        <v>284</v>
      </c>
      <c r="E30" s="114"/>
      <c r="F30" s="114"/>
      <c r="G30" s="114"/>
      <c r="H30" s="114"/>
      <c r="I30" s="115"/>
    </row>
    <row r="31" spans="1:9" s="2" customFormat="1" ht="14.25">
      <c r="A31" s="116" t="s">
        <v>44</v>
      </c>
      <c r="B31" s="101" t="s">
        <v>142</v>
      </c>
      <c r="C31" s="117" t="s">
        <v>286</v>
      </c>
      <c r="D31" s="133" t="s">
        <v>285</v>
      </c>
      <c r="E31" s="134" t="s">
        <v>209</v>
      </c>
      <c r="F31" s="135">
        <v>2</v>
      </c>
      <c r="G31" s="136">
        <v>461.31</v>
      </c>
      <c r="H31" s="104">
        <f>(G31*$K$2)</f>
        <v>587.801202</v>
      </c>
      <c r="I31" s="100">
        <f>(F31*H31)</f>
        <v>1175.602404</v>
      </c>
    </row>
    <row r="32" spans="1:9" s="2" customFormat="1" ht="15">
      <c r="A32" s="105"/>
      <c r="B32" s="106"/>
      <c r="C32" s="106"/>
      <c r="D32" s="107" t="s">
        <v>141</v>
      </c>
      <c r="E32" s="108"/>
      <c r="F32" s="109"/>
      <c r="G32" s="109"/>
      <c r="H32" s="109"/>
      <c r="I32" s="110">
        <f>SUM(I31:I31)</f>
        <v>1175.602404</v>
      </c>
    </row>
    <row r="33" spans="1:9" s="2" customFormat="1" ht="15">
      <c r="A33" s="111">
        <v>5</v>
      </c>
      <c r="B33" s="112"/>
      <c r="C33" s="112"/>
      <c r="D33" s="113" t="s">
        <v>158</v>
      </c>
      <c r="E33" s="114"/>
      <c r="F33" s="114"/>
      <c r="G33" s="114"/>
      <c r="H33" s="114"/>
      <c r="I33" s="115"/>
    </row>
    <row r="34" spans="1:9" s="2" customFormat="1" ht="14.25">
      <c r="A34" s="116" t="s">
        <v>17</v>
      </c>
      <c r="B34" s="101" t="s">
        <v>142</v>
      </c>
      <c r="C34" s="117" t="s">
        <v>288</v>
      </c>
      <c r="D34" s="133" t="s">
        <v>287</v>
      </c>
      <c r="E34" s="134" t="s">
        <v>15</v>
      </c>
      <c r="F34" s="135">
        <v>26.33</v>
      </c>
      <c r="G34" s="136">
        <v>91.96</v>
      </c>
      <c r="H34" s="104">
        <f>(G34*$K$2)</f>
        <v>117.17543199999999</v>
      </c>
      <c r="I34" s="100">
        <f>(F34*H34)</f>
        <v>3085.2291245599995</v>
      </c>
    </row>
    <row r="35" spans="1:9" s="2" customFormat="1" ht="15">
      <c r="A35" s="105"/>
      <c r="B35" s="106"/>
      <c r="C35" s="106"/>
      <c r="D35" s="107" t="s">
        <v>141</v>
      </c>
      <c r="E35" s="108"/>
      <c r="F35" s="109"/>
      <c r="G35" s="109"/>
      <c r="H35" s="109"/>
      <c r="I35" s="110">
        <f>SUM(I34:I34)</f>
        <v>3085.2291245599995</v>
      </c>
    </row>
    <row r="36" spans="1:9" s="2" customFormat="1" ht="15">
      <c r="A36" s="111">
        <v>6</v>
      </c>
      <c r="B36" s="112"/>
      <c r="C36" s="112"/>
      <c r="D36" s="113" t="s">
        <v>154</v>
      </c>
      <c r="E36" s="114"/>
      <c r="F36" s="114"/>
      <c r="G36" s="114"/>
      <c r="H36" s="114"/>
      <c r="I36" s="115"/>
    </row>
    <row r="37" spans="1:9" s="2" customFormat="1" ht="14.25">
      <c r="A37" s="116" t="s">
        <v>27</v>
      </c>
      <c r="B37" s="101" t="s">
        <v>142</v>
      </c>
      <c r="C37" s="117" t="s">
        <v>240</v>
      </c>
      <c r="D37" s="133" t="s">
        <v>236</v>
      </c>
      <c r="E37" s="134" t="s">
        <v>15</v>
      </c>
      <c r="F37" s="135">
        <v>78.54</v>
      </c>
      <c r="G37" s="136">
        <v>94.05</v>
      </c>
      <c r="H37" s="104">
        <f>(G37*$K$2)</f>
        <v>119.83851</v>
      </c>
      <c r="I37" s="100">
        <f>(F37*H37)</f>
        <v>9412.116575400001</v>
      </c>
    </row>
    <row r="38" spans="1:9" s="2" customFormat="1" ht="28.5">
      <c r="A38" s="116" t="s">
        <v>79</v>
      </c>
      <c r="B38" s="117" t="s">
        <v>242</v>
      </c>
      <c r="C38" s="117" t="s">
        <v>241</v>
      </c>
      <c r="D38" s="133" t="s">
        <v>237</v>
      </c>
      <c r="E38" s="134" t="s">
        <v>15</v>
      </c>
      <c r="F38" s="135">
        <v>69.5</v>
      </c>
      <c r="G38" s="136">
        <v>43.9</v>
      </c>
      <c r="H38" s="104">
        <f>(G38*$K$2)</f>
        <v>55.93738</v>
      </c>
      <c r="I38" s="100">
        <f>(F38*H38)</f>
        <v>3887.6479099999997</v>
      </c>
    </row>
    <row r="39" spans="1:9" s="2" customFormat="1" ht="28.5">
      <c r="A39" s="116" t="s">
        <v>45</v>
      </c>
      <c r="B39" s="117" t="s">
        <v>242</v>
      </c>
      <c r="C39" s="117" t="s">
        <v>239</v>
      </c>
      <c r="D39" s="133" t="s">
        <v>238</v>
      </c>
      <c r="E39" s="134" t="s">
        <v>15</v>
      </c>
      <c r="F39" s="135">
        <v>117.71</v>
      </c>
      <c r="G39" s="136">
        <v>10.8</v>
      </c>
      <c r="H39" s="104">
        <f>(G39*$K$2)</f>
        <v>13.761360000000002</v>
      </c>
      <c r="I39" s="100">
        <f>(F39*H39)</f>
        <v>1619.8496856000002</v>
      </c>
    </row>
    <row r="40" spans="1:9" s="2" customFormat="1" ht="12" customHeight="1">
      <c r="A40" s="105"/>
      <c r="B40" s="106"/>
      <c r="C40" s="106"/>
      <c r="D40" s="107" t="s">
        <v>141</v>
      </c>
      <c r="E40" s="108"/>
      <c r="F40" s="109"/>
      <c r="G40" s="109"/>
      <c r="H40" s="109"/>
      <c r="I40" s="110">
        <f>SUM(I37:I39)</f>
        <v>14919.614171000001</v>
      </c>
    </row>
    <row r="41" spans="1:9" s="2" customFormat="1" ht="15">
      <c r="A41" s="111">
        <v>7</v>
      </c>
      <c r="B41" s="112"/>
      <c r="C41" s="112"/>
      <c r="D41" s="113" t="s">
        <v>159</v>
      </c>
      <c r="E41" s="114"/>
      <c r="F41" s="114"/>
      <c r="G41" s="114"/>
      <c r="H41" s="114"/>
      <c r="I41" s="115"/>
    </row>
    <row r="42" spans="1:9" s="2" customFormat="1" ht="14.25">
      <c r="A42" s="121" t="s">
        <v>47</v>
      </c>
      <c r="B42" s="96" t="s">
        <v>142</v>
      </c>
      <c r="C42" s="122" t="s">
        <v>161</v>
      </c>
      <c r="D42" s="123" t="s">
        <v>160</v>
      </c>
      <c r="E42" s="108" t="s">
        <v>15</v>
      </c>
      <c r="F42" s="119">
        <v>49.25</v>
      </c>
      <c r="G42" s="124">
        <v>7.82</v>
      </c>
      <c r="H42" s="99">
        <f>(G42*$K$2)</f>
        <v>9.964244</v>
      </c>
      <c r="I42" s="125">
        <f>(F42*H42)</f>
        <v>490.73901700000005</v>
      </c>
    </row>
    <row r="43" spans="1:9" s="2" customFormat="1" ht="12" customHeight="1">
      <c r="A43" s="105"/>
      <c r="B43" s="106"/>
      <c r="C43" s="106"/>
      <c r="D43" s="107" t="s">
        <v>141</v>
      </c>
      <c r="E43" s="108"/>
      <c r="F43" s="109"/>
      <c r="G43" s="109"/>
      <c r="H43" s="109"/>
      <c r="I43" s="110">
        <f>SUM(I42:I42)</f>
        <v>490.73901700000005</v>
      </c>
    </row>
    <row r="44" spans="1:9" s="2" customFormat="1" ht="15">
      <c r="A44" s="111">
        <v>8</v>
      </c>
      <c r="B44" s="112"/>
      <c r="C44" s="112"/>
      <c r="D44" s="113" t="s">
        <v>171</v>
      </c>
      <c r="E44" s="114"/>
      <c r="F44" s="114"/>
      <c r="G44" s="114"/>
      <c r="H44" s="114"/>
      <c r="I44" s="115"/>
    </row>
    <row r="45" spans="1:9" s="2" customFormat="1" ht="15">
      <c r="A45" s="111" t="s">
        <v>49</v>
      </c>
      <c r="B45" s="112"/>
      <c r="C45" s="112"/>
      <c r="D45" s="113" t="s">
        <v>172</v>
      </c>
      <c r="E45" s="114"/>
      <c r="F45" s="114"/>
      <c r="G45" s="114"/>
      <c r="H45" s="114"/>
      <c r="I45" s="115"/>
    </row>
    <row r="46" spans="1:9" s="2" customFormat="1" ht="71.25">
      <c r="A46" s="116" t="s">
        <v>399</v>
      </c>
      <c r="B46" s="101" t="s">
        <v>242</v>
      </c>
      <c r="C46" s="117" t="s">
        <v>210</v>
      </c>
      <c r="D46" s="126" t="s">
        <v>265</v>
      </c>
      <c r="E46" s="127" t="s">
        <v>15</v>
      </c>
      <c r="F46" s="128">
        <v>2.52</v>
      </c>
      <c r="G46" s="129">
        <v>633.08</v>
      </c>
      <c r="H46" s="104">
        <f>(G46*$K$2)</f>
        <v>806.6705360000001</v>
      </c>
      <c r="I46" s="100">
        <f>(F46*H46)</f>
        <v>2032.8097507200002</v>
      </c>
    </row>
    <row r="47" spans="1:9" s="2" customFormat="1" ht="28.5">
      <c r="A47" s="116" t="s">
        <v>400</v>
      </c>
      <c r="B47" s="101" t="s">
        <v>242</v>
      </c>
      <c r="C47" s="117" t="s">
        <v>266</v>
      </c>
      <c r="D47" s="126" t="s">
        <v>267</v>
      </c>
      <c r="E47" s="127" t="s">
        <v>24</v>
      </c>
      <c r="F47" s="128">
        <v>4.2</v>
      </c>
      <c r="G47" s="129">
        <v>12.21</v>
      </c>
      <c r="H47" s="104">
        <f>(G47*$K$2)</f>
        <v>15.557982</v>
      </c>
      <c r="I47" s="100">
        <f>(F47*H47)</f>
        <v>65.3435244</v>
      </c>
    </row>
    <row r="48" spans="1:9" s="2" customFormat="1" ht="14.25">
      <c r="A48" s="116" t="s">
        <v>401</v>
      </c>
      <c r="B48" s="96" t="s">
        <v>142</v>
      </c>
      <c r="C48" s="117" t="s">
        <v>243</v>
      </c>
      <c r="D48" s="130" t="s">
        <v>230</v>
      </c>
      <c r="E48" s="127" t="s">
        <v>15</v>
      </c>
      <c r="F48" s="131">
        <v>1.34</v>
      </c>
      <c r="G48" s="132">
        <v>212.24</v>
      </c>
      <c r="H48" s="99">
        <f>(G48*$K$2)</f>
        <v>270.436208</v>
      </c>
      <c r="I48" s="100">
        <f>(F48*H48)</f>
        <v>362.3845187200001</v>
      </c>
    </row>
    <row r="49" spans="1:9" s="2" customFormat="1" ht="12" customHeight="1">
      <c r="A49" s="105"/>
      <c r="B49" s="106"/>
      <c r="C49" s="106"/>
      <c r="D49" s="107" t="s">
        <v>141</v>
      </c>
      <c r="E49" s="108"/>
      <c r="F49" s="109"/>
      <c r="G49" s="109"/>
      <c r="H49" s="109"/>
      <c r="I49" s="110">
        <f>SUM(I46:I48)</f>
        <v>2460.53779384</v>
      </c>
    </row>
    <row r="50" spans="1:9" s="2" customFormat="1" ht="15">
      <c r="A50" s="111" t="s">
        <v>100</v>
      </c>
      <c r="B50" s="112"/>
      <c r="C50" s="112"/>
      <c r="D50" s="113" t="s">
        <v>231</v>
      </c>
      <c r="E50" s="114"/>
      <c r="F50" s="114"/>
      <c r="G50" s="114"/>
      <c r="H50" s="114"/>
      <c r="I50" s="115"/>
    </row>
    <row r="51" spans="1:9" s="2" customFormat="1" ht="42.75">
      <c r="A51" s="116" t="s">
        <v>402</v>
      </c>
      <c r="B51" s="101" t="s">
        <v>242</v>
      </c>
      <c r="C51" s="117" t="s">
        <v>268</v>
      </c>
      <c r="D51" s="133" t="s">
        <v>269</v>
      </c>
      <c r="E51" s="134" t="s">
        <v>15</v>
      </c>
      <c r="F51" s="135">
        <v>6.12</v>
      </c>
      <c r="G51" s="136">
        <v>423.43</v>
      </c>
      <c r="H51" s="104">
        <f>(G51*$K$2)</f>
        <v>539.534506</v>
      </c>
      <c r="I51" s="100">
        <f>(F51*H51)</f>
        <v>3301.9511767199997</v>
      </c>
    </row>
    <row r="52" spans="1:9" s="2" customFormat="1" ht="15">
      <c r="A52" s="105"/>
      <c r="B52" s="106"/>
      <c r="C52" s="106"/>
      <c r="D52" s="107" t="s">
        <v>141</v>
      </c>
      <c r="E52" s="108"/>
      <c r="F52" s="109"/>
      <c r="G52" s="109"/>
      <c r="H52" s="109"/>
      <c r="I52" s="110">
        <f>SUM(I51:I51)</f>
        <v>3301.9511767199997</v>
      </c>
    </row>
    <row r="53" spans="1:9" s="2" customFormat="1" ht="15">
      <c r="A53" s="111" t="s">
        <v>101</v>
      </c>
      <c r="B53" s="112"/>
      <c r="C53" s="112"/>
      <c r="D53" s="113" t="s">
        <v>232</v>
      </c>
      <c r="E53" s="114"/>
      <c r="F53" s="114"/>
      <c r="G53" s="114"/>
      <c r="H53" s="114"/>
      <c r="I53" s="115"/>
    </row>
    <row r="54" spans="1:9" s="2" customFormat="1" ht="28.5">
      <c r="A54" s="116" t="s">
        <v>403</v>
      </c>
      <c r="B54" s="101" t="s">
        <v>242</v>
      </c>
      <c r="C54" s="117" t="s">
        <v>270</v>
      </c>
      <c r="D54" s="133" t="s">
        <v>271</v>
      </c>
      <c r="E54" s="134" t="s">
        <v>15</v>
      </c>
      <c r="F54" s="135">
        <v>0.75</v>
      </c>
      <c r="G54" s="136">
        <v>289.32</v>
      </c>
      <c r="H54" s="104">
        <f>(G54*$K$2)</f>
        <v>368.651544</v>
      </c>
      <c r="I54" s="100">
        <f>(F54*H54)</f>
        <v>276.488658</v>
      </c>
    </row>
    <row r="55" spans="1:9" s="2" customFormat="1" ht="14.25">
      <c r="A55" s="116" t="s">
        <v>404</v>
      </c>
      <c r="B55" s="96" t="s">
        <v>142</v>
      </c>
      <c r="C55" s="117" t="s">
        <v>151</v>
      </c>
      <c r="D55" s="137" t="s">
        <v>152</v>
      </c>
      <c r="E55" s="108" t="s">
        <v>15</v>
      </c>
      <c r="F55" s="119">
        <v>1.58</v>
      </c>
      <c r="G55" s="120">
        <v>113.99</v>
      </c>
      <c r="H55" s="99">
        <f>(G55*$K$2)</f>
        <v>145.246058</v>
      </c>
      <c r="I55" s="100">
        <f>(F55*H55)</f>
        <v>229.48877164</v>
      </c>
    </row>
    <row r="56" spans="1:9" s="2" customFormat="1" ht="15">
      <c r="A56" s="105"/>
      <c r="B56" s="106"/>
      <c r="C56" s="106"/>
      <c r="D56" s="107" t="s">
        <v>141</v>
      </c>
      <c r="E56" s="108"/>
      <c r="F56" s="109"/>
      <c r="G56" s="109"/>
      <c r="H56" s="109"/>
      <c r="I56" s="110">
        <f>SUM(I54:I55)</f>
        <v>505.97742963999997</v>
      </c>
    </row>
    <row r="57" spans="1:9" s="2" customFormat="1" ht="15">
      <c r="A57" s="138"/>
      <c r="B57" s="139"/>
      <c r="C57" s="139"/>
      <c r="D57" s="222" t="s">
        <v>264</v>
      </c>
      <c r="E57" s="223"/>
      <c r="F57" s="223"/>
      <c r="G57" s="140"/>
      <c r="H57" s="140"/>
      <c r="I57" s="141">
        <f>I49+I52+I56</f>
        <v>6268.4664002</v>
      </c>
    </row>
    <row r="58" spans="1:9" s="2" customFormat="1" ht="15">
      <c r="A58" s="111">
        <v>9</v>
      </c>
      <c r="B58" s="112"/>
      <c r="C58" s="112"/>
      <c r="D58" s="113" t="s">
        <v>144</v>
      </c>
      <c r="E58" s="114"/>
      <c r="F58" s="114"/>
      <c r="G58" s="114"/>
      <c r="H58" s="114"/>
      <c r="I58" s="115"/>
    </row>
    <row r="59" spans="1:9" s="2" customFormat="1" ht="42.75">
      <c r="A59" s="116" t="s">
        <v>117</v>
      </c>
      <c r="B59" s="101" t="s">
        <v>242</v>
      </c>
      <c r="C59" s="117" t="s">
        <v>233</v>
      </c>
      <c r="D59" s="133" t="s">
        <v>272</v>
      </c>
      <c r="E59" s="134" t="s">
        <v>127</v>
      </c>
      <c r="F59" s="142">
        <v>4</v>
      </c>
      <c r="G59" s="136">
        <v>147.41</v>
      </c>
      <c r="H59" s="104">
        <f>(G59*$K$2)</f>
        <v>187.829822</v>
      </c>
      <c r="I59" s="100">
        <f>(F59*H59)</f>
        <v>751.319288</v>
      </c>
    </row>
    <row r="60" spans="1:9" s="2" customFormat="1" ht="42.75">
      <c r="A60" s="116" t="s">
        <v>118</v>
      </c>
      <c r="B60" s="101" t="s">
        <v>242</v>
      </c>
      <c r="C60" s="117" t="s">
        <v>153</v>
      </c>
      <c r="D60" s="133" t="s">
        <v>303</v>
      </c>
      <c r="E60" s="134" t="s">
        <v>127</v>
      </c>
      <c r="F60" s="142">
        <v>2</v>
      </c>
      <c r="G60" s="136">
        <v>129.4</v>
      </c>
      <c r="H60" s="104">
        <f>(G60*$K$2)</f>
        <v>164.88148</v>
      </c>
      <c r="I60" s="100">
        <f>(F60*H60)</f>
        <v>329.76296</v>
      </c>
    </row>
    <row r="61" spans="1:9" s="2" customFormat="1" ht="42.75">
      <c r="A61" s="116" t="s">
        <v>119</v>
      </c>
      <c r="B61" s="101" t="s">
        <v>242</v>
      </c>
      <c r="C61" s="117" t="s">
        <v>305</v>
      </c>
      <c r="D61" s="133" t="s">
        <v>304</v>
      </c>
      <c r="E61" s="127" t="s">
        <v>209</v>
      </c>
      <c r="F61" s="142">
        <v>3</v>
      </c>
      <c r="G61" s="136">
        <v>9.13</v>
      </c>
      <c r="H61" s="104">
        <f>(G61*$K$2)</f>
        <v>11.633446000000001</v>
      </c>
      <c r="I61" s="100">
        <f>(F61*H61)</f>
        <v>34.900338000000005</v>
      </c>
    </row>
    <row r="62" spans="1:9" s="2" customFormat="1" ht="15">
      <c r="A62" s="143"/>
      <c r="B62" s="144"/>
      <c r="C62" s="144"/>
      <c r="D62" s="107" t="s">
        <v>141</v>
      </c>
      <c r="E62" s="145"/>
      <c r="F62" s="146"/>
      <c r="G62" s="109"/>
      <c r="H62" s="109"/>
      <c r="I62" s="110">
        <f>SUM(I59:I61)</f>
        <v>1115.982586</v>
      </c>
    </row>
    <row r="63" spans="1:9" s="2" customFormat="1" ht="15">
      <c r="A63" s="143"/>
      <c r="B63" s="144"/>
      <c r="C63" s="144"/>
      <c r="D63" s="147"/>
      <c r="E63" s="145"/>
      <c r="F63" s="148"/>
      <c r="G63" s="149"/>
      <c r="H63" s="149"/>
      <c r="I63" s="150"/>
    </row>
    <row r="64" spans="1:9" s="2" customFormat="1" ht="13.5" customHeight="1">
      <c r="A64" s="111">
        <v>10</v>
      </c>
      <c r="B64" s="112"/>
      <c r="C64" s="112"/>
      <c r="D64" s="113" t="s">
        <v>137</v>
      </c>
      <c r="E64" s="114"/>
      <c r="F64" s="114"/>
      <c r="G64" s="114"/>
      <c r="H64" s="114"/>
      <c r="I64" s="115"/>
    </row>
    <row r="65" spans="1:9" s="2" customFormat="1" ht="13.5" customHeight="1">
      <c r="A65" s="111" t="s">
        <v>166</v>
      </c>
      <c r="B65" s="112"/>
      <c r="C65" s="112"/>
      <c r="D65" s="113" t="s">
        <v>136</v>
      </c>
      <c r="E65" s="114"/>
      <c r="F65" s="114"/>
      <c r="G65" s="114"/>
      <c r="H65" s="114"/>
      <c r="I65" s="151"/>
    </row>
    <row r="66" spans="1:9" s="2" customFormat="1" ht="13.5" customHeight="1">
      <c r="A66" s="116" t="s">
        <v>405</v>
      </c>
      <c r="B66" s="96" t="s">
        <v>142</v>
      </c>
      <c r="C66" s="117" t="s">
        <v>294</v>
      </c>
      <c r="D66" s="137" t="s">
        <v>293</v>
      </c>
      <c r="E66" s="98" t="s">
        <v>15</v>
      </c>
      <c r="F66" s="99">
        <v>3.96</v>
      </c>
      <c r="G66" s="152">
        <v>50.06</v>
      </c>
      <c r="H66" s="99">
        <f>(G66*$K$2)</f>
        <v>63.786452000000004</v>
      </c>
      <c r="I66" s="100">
        <f>(F66*H66)</f>
        <v>252.59434992</v>
      </c>
    </row>
    <row r="67" spans="1:9" s="2" customFormat="1" ht="13.5" customHeight="1">
      <c r="A67" s="116" t="s">
        <v>406</v>
      </c>
      <c r="B67" s="96" t="s">
        <v>142</v>
      </c>
      <c r="C67" s="117" t="s">
        <v>296</v>
      </c>
      <c r="D67" s="137" t="s">
        <v>295</v>
      </c>
      <c r="E67" s="108" t="s">
        <v>15</v>
      </c>
      <c r="F67" s="99">
        <v>26.33</v>
      </c>
      <c r="G67" s="152">
        <v>10.83</v>
      </c>
      <c r="H67" s="99">
        <f>(G67*$K$2)</f>
        <v>13.799586</v>
      </c>
      <c r="I67" s="100">
        <f>(F67*H67)</f>
        <v>363.34309937999996</v>
      </c>
    </row>
    <row r="68" spans="1:9" s="2" customFormat="1" ht="13.5" customHeight="1">
      <c r="A68" s="116"/>
      <c r="B68" s="117"/>
      <c r="C68" s="117"/>
      <c r="D68" s="107" t="s">
        <v>141</v>
      </c>
      <c r="E68" s="145"/>
      <c r="F68" s="146"/>
      <c r="G68" s="153"/>
      <c r="H68" s="154"/>
      <c r="I68" s="110">
        <f>SUM(I65:I67)</f>
        <v>615.9374493</v>
      </c>
    </row>
    <row r="69" spans="1:9" s="2" customFormat="1" ht="15">
      <c r="A69" s="111" t="s">
        <v>162</v>
      </c>
      <c r="B69" s="112"/>
      <c r="C69" s="112"/>
      <c r="D69" s="113" t="s">
        <v>138</v>
      </c>
      <c r="E69" s="114"/>
      <c r="F69" s="114"/>
      <c r="G69" s="114"/>
      <c r="H69" s="114"/>
      <c r="I69" s="151"/>
    </row>
    <row r="70" spans="1:9" s="2" customFormat="1" ht="14.25">
      <c r="A70" s="116" t="s">
        <v>407</v>
      </c>
      <c r="B70" s="96" t="s">
        <v>142</v>
      </c>
      <c r="C70" s="117" t="s">
        <v>244</v>
      </c>
      <c r="D70" s="137" t="s">
        <v>245</v>
      </c>
      <c r="E70" s="98" t="s">
        <v>15</v>
      </c>
      <c r="F70" s="99">
        <v>76.44</v>
      </c>
      <c r="G70" s="152">
        <v>91.02</v>
      </c>
      <c r="H70" s="99">
        <f>(G70*$K$2)</f>
        <v>115.977684</v>
      </c>
      <c r="I70" s="100">
        <f>(F70*H70)</f>
        <v>8865.334164959999</v>
      </c>
    </row>
    <row r="71" spans="1:9" s="2" customFormat="1" ht="15">
      <c r="A71" s="116" t="s">
        <v>408</v>
      </c>
      <c r="B71" s="96" t="s">
        <v>142</v>
      </c>
      <c r="C71" s="117" t="s">
        <v>169</v>
      </c>
      <c r="D71" s="137" t="s">
        <v>168</v>
      </c>
      <c r="E71" s="108" t="s">
        <v>277</v>
      </c>
      <c r="F71" s="99">
        <v>5</v>
      </c>
      <c r="G71" s="152">
        <v>63.89</v>
      </c>
      <c r="H71" s="99">
        <f>(G71*$K$2)</f>
        <v>81.408638</v>
      </c>
      <c r="I71" s="100">
        <f>(F71*H71)</f>
        <v>407.04319</v>
      </c>
    </row>
    <row r="72" spans="1:9" s="2" customFormat="1" ht="14.25">
      <c r="A72" s="116" t="s">
        <v>409</v>
      </c>
      <c r="B72" s="160"/>
      <c r="C72" s="117" t="s">
        <v>297</v>
      </c>
      <c r="D72" s="137" t="s">
        <v>298</v>
      </c>
      <c r="E72" s="189" t="s">
        <v>24</v>
      </c>
      <c r="F72" s="99">
        <v>8</v>
      </c>
      <c r="G72" s="152">
        <v>17.71</v>
      </c>
      <c r="H72" s="99">
        <f>(G72*$K$2)</f>
        <v>22.566082</v>
      </c>
      <c r="I72" s="100">
        <f>(F72*H72)</f>
        <v>180.528656</v>
      </c>
    </row>
    <row r="73" spans="1:9" s="2" customFormat="1" ht="12" customHeight="1">
      <c r="A73" s="116"/>
      <c r="B73" s="117"/>
      <c r="C73" s="117"/>
      <c r="D73" s="107" t="s">
        <v>141</v>
      </c>
      <c r="E73" s="145"/>
      <c r="F73" s="146"/>
      <c r="G73" s="153"/>
      <c r="H73" s="154"/>
      <c r="I73" s="110">
        <f>SUM(I69:I71)</f>
        <v>9272.37735496</v>
      </c>
    </row>
    <row r="74" spans="1:9" s="2" customFormat="1" ht="12" customHeight="1">
      <c r="A74" s="138"/>
      <c r="B74" s="139"/>
      <c r="C74" s="139"/>
      <c r="D74" s="222" t="s">
        <v>264</v>
      </c>
      <c r="E74" s="223"/>
      <c r="F74" s="223"/>
      <c r="G74" s="140"/>
      <c r="H74" s="140"/>
      <c r="I74" s="141">
        <f>I68+I73</f>
        <v>9888.314804259999</v>
      </c>
    </row>
    <row r="75" spans="1:9" s="2" customFormat="1" ht="15">
      <c r="A75" s="111">
        <v>11</v>
      </c>
      <c r="B75" s="112"/>
      <c r="C75" s="112"/>
      <c r="D75" s="113" t="s">
        <v>112</v>
      </c>
      <c r="E75" s="114"/>
      <c r="F75" s="114"/>
      <c r="G75" s="114"/>
      <c r="H75" s="114"/>
      <c r="I75" s="115"/>
    </row>
    <row r="76" spans="1:9" s="2" customFormat="1" ht="14.25">
      <c r="A76" s="116" t="s">
        <v>165</v>
      </c>
      <c r="B76" s="96" t="s">
        <v>142</v>
      </c>
      <c r="C76" s="117" t="s">
        <v>149</v>
      </c>
      <c r="D76" s="118" t="s">
        <v>234</v>
      </c>
      <c r="E76" s="108" t="s">
        <v>15</v>
      </c>
      <c r="F76" s="155">
        <v>45.36</v>
      </c>
      <c r="G76" s="120">
        <v>10.76</v>
      </c>
      <c r="H76" s="99">
        <f>(G76*$K$2)</f>
        <v>13.710392</v>
      </c>
      <c r="I76" s="100">
        <f>(F76*H76)</f>
        <v>621.9033811200001</v>
      </c>
    </row>
    <row r="77" spans="1:9" s="2" customFormat="1" ht="28.5">
      <c r="A77" s="116" t="s">
        <v>307</v>
      </c>
      <c r="B77" s="96" t="s">
        <v>142</v>
      </c>
      <c r="C77" s="117" t="s">
        <v>149</v>
      </c>
      <c r="D77" s="118" t="s">
        <v>224</v>
      </c>
      <c r="E77" s="108" t="s">
        <v>15</v>
      </c>
      <c r="F77" s="155">
        <v>292.85</v>
      </c>
      <c r="G77" s="120">
        <v>10.76</v>
      </c>
      <c r="H77" s="99">
        <f>(G77*$K$2)</f>
        <v>13.710392</v>
      </c>
      <c r="I77" s="100">
        <f>(F77*H77)</f>
        <v>4015.0882972000004</v>
      </c>
    </row>
    <row r="78" spans="1:9" s="2" customFormat="1" ht="14.25">
      <c r="A78" s="116" t="s">
        <v>308</v>
      </c>
      <c r="B78" s="96" t="s">
        <v>142</v>
      </c>
      <c r="C78" s="117" t="s">
        <v>149</v>
      </c>
      <c r="D78" s="118" t="s">
        <v>148</v>
      </c>
      <c r="E78" s="98" t="s">
        <v>15</v>
      </c>
      <c r="F78" s="155">
        <v>187.21</v>
      </c>
      <c r="G78" s="120">
        <v>10.76</v>
      </c>
      <c r="H78" s="99">
        <f>(G78*$K$2)</f>
        <v>13.710392</v>
      </c>
      <c r="I78" s="100">
        <f>(F78*H78)</f>
        <v>2566.7224863200004</v>
      </c>
    </row>
    <row r="79" spans="1:9" s="2" customFormat="1" ht="14.25">
      <c r="A79" s="116" t="s">
        <v>309</v>
      </c>
      <c r="B79" s="96" t="s">
        <v>142</v>
      </c>
      <c r="C79" s="117" t="s">
        <v>146</v>
      </c>
      <c r="D79" s="137" t="s">
        <v>145</v>
      </c>
      <c r="E79" s="98" t="s">
        <v>15</v>
      </c>
      <c r="F79" s="99">
        <v>16.92</v>
      </c>
      <c r="G79" s="152">
        <v>21.07</v>
      </c>
      <c r="H79" s="99">
        <f>(G79*$K$2)</f>
        <v>26.847394</v>
      </c>
      <c r="I79" s="100">
        <f>(F79*H79)</f>
        <v>454.2579064800001</v>
      </c>
    </row>
    <row r="80" spans="1:9" s="2" customFormat="1" ht="14.25">
      <c r="A80" s="116" t="s">
        <v>310</v>
      </c>
      <c r="B80" s="96" t="s">
        <v>142</v>
      </c>
      <c r="C80" s="117" t="s">
        <v>150</v>
      </c>
      <c r="D80" s="137" t="s">
        <v>170</v>
      </c>
      <c r="E80" s="98" t="s">
        <v>15</v>
      </c>
      <c r="F80" s="99">
        <v>15.11</v>
      </c>
      <c r="G80" s="152">
        <v>31.11</v>
      </c>
      <c r="H80" s="99">
        <f>(G80*$K$2)</f>
        <v>39.640361999999996</v>
      </c>
      <c r="I80" s="100">
        <f>(F80*H80)</f>
        <v>598.96586982</v>
      </c>
    </row>
    <row r="81" spans="1:9" s="2" customFormat="1" ht="15">
      <c r="A81" s="116"/>
      <c r="B81" s="117"/>
      <c r="C81" s="117"/>
      <c r="D81" s="107" t="s">
        <v>141</v>
      </c>
      <c r="E81" s="145"/>
      <c r="F81" s="146"/>
      <c r="G81" s="153"/>
      <c r="H81" s="152"/>
      <c r="I81" s="110">
        <f>SUM(I76:I80)</f>
        <v>8256.93794094</v>
      </c>
    </row>
    <row r="82" spans="1:9" s="2" customFormat="1" ht="15">
      <c r="A82" s="111">
        <v>12</v>
      </c>
      <c r="B82" s="112"/>
      <c r="C82" s="112"/>
      <c r="D82" s="113" t="s">
        <v>139</v>
      </c>
      <c r="E82" s="114"/>
      <c r="F82" s="114"/>
      <c r="G82" s="114"/>
      <c r="H82" s="114"/>
      <c r="I82" s="115"/>
    </row>
    <row r="83" spans="1:9" s="2" customFormat="1" ht="14.25">
      <c r="A83" s="116" t="s">
        <v>311</v>
      </c>
      <c r="B83" s="156" t="s">
        <v>142</v>
      </c>
      <c r="C83" s="156" t="s">
        <v>300</v>
      </c>
      <c r="D83" s="157" t="s">
        <v>299</v>
      </c>
      <c r="E83" s="134" t="s">
        <v>248</v>
      </c>
      <c r="F83" s="99">
        <v>2</v>
      </c>
      <c r="G83" s="120">
        <v>492.31</v>
      </c>
      <c r="H83" s="99">
        <f aca="true" t="shared" si="2" ref="H83:H93">(G83*$K$2)</f>
        <v>627.301402</v>
      </c>
      <c r="I83" s="100">
        <f>(F83*H83)</f>
        <v>1254.602804</v>
      </c>
    </row>
    <row r="84" spans="1:9" s="2" customFormat="1" ht="14.25">
      <c r="A84" s="116" t="s">
        <v>312</v>
      </c>
      <c r="B84" s="156" t="s">
        <v>142</v>
      </c>
      <c r="C84" s="156" t="s">
        <v>249</v>
      </c>
      <c r="D84" s="157" t="s">
        <v>246</v>
      </c>
      <c r="E84" s="134" t="s">
        <v>248</v>
      </c>
      <c r="F84" s="158">
        <v>10</v>
      </c>
      <c r="G84" s="132">
        <v>93.39</v>
      </c>
      <c r="H84" s="99">
        <f t="shared" si="2"/>
        <v>118.997538</v>
      </c>
      <c r="I84" s="100">
        <f>(F84*H84)</f>
        <v>1189.97538</v>
      </c>
    </row>
    <row r="85" spans="1:9" s="2" customFormat="1" ht="14.25">
      <c r="A85" s="116" t="s">
        <v>313</v>
      </c>
      <c r="B85" s="156" t="s">
        <v>142</v>
      </c>
      <c r="C85" s="156" t="s">
        <v>250</v>
      </c>
      <c r="D85" s="157" t="s">
        <v>247</v>
      </c>
      <c r="E85" s="127" t="s">
        <v>209</v>
      </c>
      <c r="F85" s="158">
        <v>10</v>
      </c>
      <c r="G85" s="132">
        <v>23.76</v>
      </c>
      <c r="H85" s="99">
        <f t="shared" si="2"/>
        <v>30.274992</v>
      </c>
      <c r="I85" s="100">
        <f>(F85*H85)</f>
        <v>302.74992000000003</v>
      </c>
    </row>
    <row r="86" spans="1:9" s="2" customFormat="1" ht="14.25">
      <c r="A86" s="116" t="s">
        <v>410</v>
      </c>
      <c r="B86" s="156" t="s">
        <v>142</v>
      </c>
      <c r="C86" s="156" t="s">
        <v>176</v>
      </c>
      <c r="D86" s="157" t="s">
        <v>175</v>
      </c>
      <c r="E86" s="159" t="s">
        <v>127</v>
      </c>
      <c r="F86" s="155">
        <v>6</v>
      </c>
      <c r="G86" s="120">
        <v>17.96</v>
      </c>
      <c r="H86" s="99">
        <f t="shared" si="2"/>
        <v>22.884632</v>
      </c>
      <c r="I86" s="100">
        <f aca="true" t="shared" si="3" ref="I86:I92">(F86*H86)</f>
        <v>137.307792</v>
      </c>
    </row>
    <row r="87" spans="1:9" s="2" customFormat="1" ht="14.25">
      <c r="A87" s="116" t="s">
        <v>411</v>
      </c>
      <c r="B87" s="156" t="s">
        <v>142</v>
      </c>
      <c r="C87" s="156" t="s">
        <v>215</v>
      </c>
      <c r="D87" s="157" t="s">
        <v>212</v>
      </c>
      <c r="E87" s="159" t="s">
        <v>3</v>
      </c>
      <c r="F87" s="155">
        <v>1</v>
      </c>
      <c r="G87" s="120">
        <v>28.5</v>
      </c>
      <c r="H87" s="99">
        <f t="shared" si="2"/>
        <v>36.3147</v>
      </c>
      <c r="I87" s="100">
        <f t="shared" si="3"/>
        <v>36.3147</v>
      </c>
    </row>
    <row r="88" spans="1:9" s="2" customFormat="1" ht="14.25">
      <c r="A88" s="116" t="s">
        <v>412</v>
      </c>
      <c r="B88" s="156"/>
      <c r="C88" s="156" t="s">
        <v>174</v>
      </c>
      <c r="D88" s="157" t="s">
        <v>173</v>
      </c>
      <c r="E88" s="159" t="s">
        <v>209</v>
      </c>
      <c r="F88" s="155">
        <v>1</v>
      </c>
      <c r="G88" s="120">
        <v>9.56</v>
      </c>
      <c r="H88" s="99">
        <f t="shared" si="2"/>
        <v>12.181352</v>
      </c>
      <c r="I88" s="100">
        <f t="shared" si="3"/>
        <v>12.181352</v>
      </c>
    </row>
    <row r="89" spans="1:9" s="2" customFormat="1" ht="14.25">
      <c r="A89" s="116" t="s">
        <v>413</v>
      </c>
      <c r="B89" s="156" t="s">
        <v>142</v>
      </c>
      <c r="C89" s="160" t="s">
        <v>164</v>
      </c>
      <c r="D89" s="157" t="s">
        <v>163</v>
      </c>
      <c r="E89" s="159" t="s">
        <v>127</v>
      </c>
      <c r="F89" s="155">
        <v>2</v>
      </c>
      <c r="G89" s="152">
        <v>15.85</v>
      </c>
      <c r="H89" s="99">
        <f t="shared" si="2"/>
        <v>20.19607</v>
      </c>
      <c r="I89" s="100">
        <f t="shared" si="3"/>
        <v>40.39214</v>
      </c>
    </row>
    <row r="90" spans="1:9" s="2" customFormat="1" ht="14.25">
      <c r="A90" s="116" t="s">
        <v>414</v>
      </c>
      <c r="B90" s="156" t="s">
        <v>142</v>
      </c>
      <c r="C90" s="160" t="s">
        <v>177</v>
      </c>
      <c r="D90" s="157" t="s">
        <v>211</v>
      </c>
      <c r="E90" s="159" t="s">
        <v>127</v>
      </c>
      <c r="F90" s="155">
        <v>6</v>
      </c>
      <c r="G90" s="152">
        <v>28.09</v>
      </c>
      <c r="H90" s="99">
        <f t="shared" si="2"/>
        <v>35.792278</v>
      </c>
      <c r="I90" s="100">
        <f t="shared" si="3"/>
        <v>214.753668</v>
      </c>
    </row>
    <row r="91" spans="1:9" s="2" customFormat="1" ht="14.25">
      <c r="A91" s="116" t="s">
        <v>415</v>
      </c>
      <c r="B91" s="156"/>
      <c r="C91" s="160" t="s">
        <v>216</v>
      </c>
      <c r="D91" s="190" t="s">
        <v>301</v>
      </c>
      <c r="E91" s="162" t="s">
        <v>24</v>
      </c>
      <c r="F91" s="163">
        <v>100</v>
      </c>
      <c r="G91" s="164">
        <v>7.2</v>
      </c>
      <c r="H91" s="99">
        <f t="shared" si="2"/>
        <v>9.174240000000001</v>
      </c>
      <c r="I91" s="100">
        <f t="shared" si="3"/>
        <v>917.4240000000001</v>
      </c>
    </row>
    <row r="92" spans="1:9" s="2" customFormat="1" ht="14.25">
      <c r="A92" s="116" t="s">
        <v>416</v>
      </c>
      <c r="B92" s="156"/>
      <c r="C92" s="160" t="s">
        <v>217</v>
      </c>
      <c r="D92" s="190" t="s">
        <v>302</v>
      </c>
      <c r="E92" s="162" t="s">
        <v>24</v>
      </c>
      <c r="F92" s="163">
        <v>30</v>
      </c>
      <c r="G92" s="164">
        <v>9.4</v>
      </c>
      <c r="H92" s="99">
        <f t="shared" si="2"/>
        <v>11.97748</v>
      </c>
      <c r="I92" s="100">
        <f t="shared" si="3"/>
        <v>359.32439999999997</v>
      </c>
    </row>
    <row r="93" spans="1:9" s="2" customFormat="1" ht="28.5">
      <c r="A93" s="116" t="s">
        <v>417</v>
      </c>
      <c r="B93" s="169" t="s">
        <v>242</v>
      </c>
      <c r="C93" s="187" t="s">
        <v>254</v>
      </c>
      <c r="D93" s="161" t="s">
        <v>253</v>
      </c>
      <c r="E93" s="162" t="s">
        <v>209</v>
      </c>
      <c r="F93" s="188">
        <v>10</v>
      </c>
      <c r="G93" s="173">
        <v>8.29</v>
      </c>
      <c r="H93" s="104">
        <f t="shared" si="2"/>
        <v>10.563118</v>
      </c>
      <c r="I93" s="100">
        <f>(F93*H93)</f>
        <v>105.63118</v>
      </c>
    </row>
    <row r="94" spans="1:11" s="2" customFormat="1" ht="12" customHeight="1">
      <c r="A94" s="116"/>
      <c r="B94" s="117"/>
      <c r="C94" s="117"/>
      <c r="D94" s="165" t="s">
        <v>141</v>
      </c>
      <c r="E94" s="165"/>
      <c r="F94" s="162"/>
      <c r="G94" s="166"/>
      <c r="H94" s="166"/>
      <c r="I94" s="110">
        <f>SUM(I83:I93)</f>
        <v>4570.657336</v>
      </c>
      <c r="K94" s="56"/>
    </row>
    <row r="95" spans="1:9" s="2" customFormat="1" ht="15">
      <c r="A95" s="111">
        <v>13</v>
      </c>
      <c r="B95" s="112"/>
      <c r="C95" s="112"/>
      <c r="D95" s="113" t="s">
        <v>140</v>
      </c>
      <c r="E95" s="114"/>
      <c r="F95" s="114"/>
      <c r="G95" s="114"/>
      <c r="H95" s="114"/>
      <c r="I95" s="115"/>
    </row>
    <row r="96" spans="1:9" s="2" customFormat="1" ht="15">
      <c r="A96" s="111" t="s">
        <v>314</v>
      </c>
      <c r="B96" s="112"/>
      <c r="C96" s="112"/>
      <c r="D96" s="113" t="s">
        <v>186</v>
      </c>
      <c r="E96" s="114"/>
      <c r="F96" s="114"/>
      <c r="G96" s="114"/>
      <c r="H96" s="114"/>
      <c r="I96" s="115"/>
    </row>
    <row r="97" spans="1:9" s="2" customFormat="1" ht="14.25">
      <c r="A97" s="116" t="s">
        <v>418</v>
      </c>
      <c r="B97" s="156" t="s">
        <v>142</v>
      </c>
      <c r="C97" s="156" t="s">
        <v>189</v>
      </c>
      <c r="D97" s="137" t="s">
        <v>187</v>
      </c>
      <c r="E97" s="134" t="s">
        <v>188</v>
      </c>
      <c r="F97" s="155">
        <v>8</v>
      </c>
      <c r="G97" s="120">
        <v>130.29</v>
      </c>
      <c r="H97" s="99">
        <f>(G97*$K$2)</f>
        <v>166.015518</v>
      </c>
      <c r="I97" s="100">
        <f>(F97*H97)</f>
        <v>1328.124144</v>
      </c>
    </row>
    <row r="98" spans="1:9" s="2" customFormat="1" ht="15">
      <c r="A98" s="111" t="s">
        <v>419</v>
      </c>
      <c r="B98" s="112"/>
      <c r="C98" s="112"/>
      <c r="D98" s="113" t="s">
        <v>178</v>
      </c>
      <c r="E98" s="114"/>
      <c r="F98" s="114"/>
      <c r="G98" s="114"/>
      <c r="H98" s="114"/>
      <c r="I98" s="115"/>
    </row>
    <row r="99" spans="1:9" s="2" customFormat="1" ht="14.25">
      <c r="A99" s="116" t="s">
        <v>420</v>
      </c>
      <c r="B99" s="156" t="s">
        <v>142</v>
      </c>
      <c r="C99" s="156" t="s">
        <v>223</v>
      </c>
      <c r="D99" s="137" t="s">
        <v>213</v>
      </c>
      <c r="E99" s="134" t="s">
        <v>188</v>
      </c>
      <c r="F99" s="155">
        <v>8</v>
      </c>
      <c r="G99" s="120">
        <v>135.12</v>
      </c>
      <c r="H99" s="99">
        <f>(G99*$K$2)</f>
        <v>172.169904</v>
      </c>
      <c r="I99" s="100">
        <f>(F99*H99)</f>
        <v>1377.359232</v>
      </c>
    </row>
    <row r="100" spans="1:9" s="2" customFormat="1" ht="15">
      <c r="A100" s="111" t="s">
        <v>421</v>
      </c>
      <c r="B100" s="112"/>
      <c r="C100" s="112"/>
      <c r="D100" s="113" t="s">
        <v>155</v>
      </c>
      <c r="E100" s="114"/>
      <c r="F100" s="114"/>
      <c r="G100" s="114"/>
      <c r="H100" s="114"/>
      <c r="I100" s="115"/>
    </row>
    <row r="101" spans="1:9" s="2" customFormat="1" ht="14.25">
      <c r="A101" s="117" t="s">
        <v>422</v>
      </c>
      <c r="B101" s="156" t="s">
        <v>142</v>
      </c>
      <c r="C101" s="167" t="s">
        <v>157</v>
      </c>
      <c r="D101" s="168" t="s">
        <v>156</v>
      </c>
      <c r="E101" s="134" t="s">
        <v>127</v>
      </c>
      <c r="F101" s="99">
        <v>2</v>
      </c>
      <c r="G101" s="152">
        <v>23.87</v>
      </c>
      <c r="H101" s="99">
        <f aca="true" t="shared" si="4" ref="H101:H109">(G101*$K$2)</f>
        <v>30.415154</v>
      </c>
      <c r="I101" s="100">
        <f aca="true" t="shared" si="5" ref="I101:I109">(F101*H101)</f>
        <v>60.830308</v>
      </c>
    </row>
    <row r="102" spans="1:9" s="2" customFormat="1" ht="14.25">
      <c r="A102" s="117" t="s">
        <v>423</v>
      </c>
      <c r="B102" s="156" t="s">
        <v>142</v>
      </c>
      <c r="C102" s="167" t="s">
        <v>180</v>
      </c>
      <c r="D102" s="168" t="s">
        <v>179</v>
      </c>
      <c r="E102" s="134" t="s">
        <v>127</v>
      </c>
      <c r="F102" s="99">
        <v>3</v>
      </c>
      <c r="G102" s="152">
        <v>304.43</v>
      </c>
      <c r="H102" s="99">
        <f t="shared" si="4"/>
        <v>387.90470600000003</v>
      </c>
      <c r="I102" s="100">
        <f t="shared" si="5"/>
        <v>1163.714118</v>
      </c>
    </row>
    <row r="103" spans="1:9" s="2" customFormat="1" ht="14.25">
      <c r="A103" s="117" t="s">
        <v>424</v>
      </c>
      <c r="B103" s="156" t="s">
        <v>142</v>
      </c>
      <c r="C103" s="167" t="s">
        <v>181</v>
      </c>
      <c r="D103" s="168" t="s">
        <v>214</v>
      </c>
      <c r="E103" s="134" t="s">
        <v>127</v>
      </c>
      <c r="F103" s="99">
        <v>6</v>
      </c>
      <c r="G103" s="152">
        <v>9.79</v>
      </c>
      <c r="H103" s="99">
        <f t="shared" si="4"/>
        <v>12.474417999999998</v>
      </c>
      <c r="I103" s="100">
        <f t="shared" si="5"/>
        <v>74.84650799999999</v>
      </c>
    </row>
    <row r="104" spans="1:9" s="2" customFormat="1" ht="14.25">
      <c r="A104" s="117" t="s">
        <v>425</v>
      </c>
      <c r="B104" s="156" t="s">
        <v>142</v>
      </c>
      <c r="C104" s="167" t="s">
        <v>183</v>
      </c>
      <c r="D104" s="168" t="s">
        <v>182</v>
      </c>
      <c r="E104" s="134" t="s">
        <v>127</v>
      </c>
      <c r="F104" s="99">
        <v>3</v>
      </c>
      <c r="G104" s="152">
        <v>17.48</v>
      </c>
      <c r="H104" s="99">
        <f t="shared" si="4"/>
        <v>22.273016000000002</v>
      </c>
      <c r="I104" s="100">
        <f t="shared" si="5"/>
        <v>66.81904800000001</v>
      </c>
    </row>
    <row r="105" spans="1:9" s="2" customFormat="1" ht="14.25">
      <c r="A105" s="117" t="s">
        <v>426</v>
      </c>
      <c r="B105" s="156" t="s">
        <v>142</v>
      </c>
      <c r="C105" s="167" t="s">
        <v>185</v>
      </c>
      <c r="D105" s="168" t="s">
        <v>184</v>
      </c>
      <c r="E105" s="134" t="s">
        <v>127</v>
      </c>
      <c r="F105" s="99">
        <v>2</v>
      </c>
      <c r="G105" s="152">
        <v>150.93</v>
      </c>
      <c r="H105" s="99">
        <f t="shared" si="4"/>
        <v>192.315006</v>
      </c>
      <c r="I105" s="100">
        <f t="shared" si="5"/>
        <v>384.630012</v>
      </c>
    </row>
    <row r="106" spans="1:9" s="2" customFormat="1" ht="28.5">
      <c r="A106" s="117" t="s">
        <v>427</v>
      </c>
      <c r="B106" s="169" t="s">
        <v>242</v>
      </c>
      <c r="C106" s="167" t="s">
        <v>273</v>
      </c>
      <c r="D106" s="170" t="s">
        <v>274</v>
      </c>
      <c r="E106" s="171"/>
      <c r="F106" s="172">
        <v>1</v>
      </c>
      <c r="G106" s="173">
        <v>33.99</v>
      </c>
      <c r="H106" s="104">
        <f t="shared" si="4"/>
        <v>43.310058000000005</v>
      </c>
      <c r="I106" s="100">
        <f t="shared" si="5"/>
        <v>43.310058000000005</v>
      </c>
    </row>
    <row r="107" spans="1:9" s="2" customFormat="1" ht="14.25">
      <c r="A107" s="117" t="s">
        <v>428</v>
      </c>
      <c r="B107" s="156" t="s">
        <v>142</v>
      </c>
      <c r="C107" s="167" t="s">
        <v>252</v>
      </c>
      <c r="D107" s="174" t="s">
        <v>251</v>
      </c>
      <c r="E107" s="171" t="s">
        <v>209</v>
      </c>
      <c r="F107" s="175">
        <v>2</v>
      </c>
      <c r="G107" s="164">
        <v>629.65</v>
      </c>
      <c r="H107" s="99">
        <f t="shared" si="4"/>
        <v>802.30003</v>
      </c>
      <c r="I107" s="100">
        <f t="shared" si="5"/>
        <v>1604.60006</v>
      </c>
    </row>
    <row r="108" spans="1:9" s="2" customFormat="1" ht="28.5">
      <c r="A108" s="117" t="s">
        <v>429</v>
      </c>
      <c r="B108" s="169" t="s">
        <v>242</v>
      </c>
      <c r="C108" s="167" t="s">
        <v>276</v>
      </c>
      <c r="D108" s="170" t="s">
        <v>275</v>
      </c>
      <c r="E108" s="171" t="s">
        <v>209</v>
      </c>
      <c r="F108" s="172">
        <v>2</v>
      </c>
      <c r="G108" s="173">
        <v>30.97</v>
      </c>
      <c r="H108" s="104">
        <f t="shared" si="4"/>
        <v>39.461974</v>
      </c>
      <c r="I108" s="100">
        <f t="shared" si="5"/>
        <v>78.923948</v>
      </c>
    </row>
    <row r="109" spans="1:9" s="2" customFormat="1" ht="42.75">
      <c r="A109" s="117" t="s">
        <v>430</v>
      </c>
      <c r="B109" s="169" t="s">
        <v>242</v>
      </c>
      <c r="C109" s="167" t="s">
        <v>279</v>
      </c>
      <c r="D109" s="170" t="s">
        <v>278</v>
      </c>
      <c r="E109" s="171" t="s">
        <v>209</v>
      </c>
      <c r="F109" s="172">
        <v>2</v>
      </c>
      <c r="G109" s="173">
        <v>75.99</v>
      </c>
      <c r="H109" s="172">
        <f t="shared" si="4"/>
        <v>96.82645799999999</v>
      </c>
      <c r="I109" s="100">
        <f t="shared" si="5"/>
        <v>193.65291599999998</v>
      </c>
    </row>
    <row r="110" spans="1:9" s="2" customFormat="1" ht="15">
      <c r="A110" s="116"/>
      <c r="B110" s="117"/>
      <c r="C110" s="117"/>
      <c r="D110" s="165" t="s">
        <v>141</v>
      </c>
      <c r="E110" s="165"/>
      <c r="F110" s="162"/>
      <c r="G110" s="166"/>
      <c r="H110" s="166"/>
      <c r="I110" s="110">
        <f>SUM(I97:I109)</f>
        <v>6376.8103519999995</v>
      </c>
    </row>
    <row r="111" spans="1:9" s="2" customFormat="1" ht="15">
      <c r="A111" s="111">
        <v>14</v>
      </c>
      <c r="B111" s="112"/>
      <c r="C111" s="112"/>
      <c r="D111" s="176" t="s">
        <v>122</v>
      </c>
      <c r="E111" s="114"/>
      <c r="F111" s="114"/>
      <c r="G111" s="114"/>
      <c r="H111" s="114"/>
      <c r="I111" s="115"/>
    </row>
    <row r="112" spans="1:16" s="6" customFormat="1" ht="14.25">
      <c r="A112" s="177" t="s">
        <v>431</v>
      </c>
      <c r="B112" s="177" t="s">
        <v>142</v>
      </c>
      <c r="C112" s="177" t="s">
        <v>143</v>
      </c>
      <c r="D112" s="178" t="s">
        <v>135</v>
      </c>
      <c r="E112" s="159" t="s">
        <v>15</v>
      </c>
      <c r="F112" s="99">
        <v>450</v>
      </c>
      <c r="G112" s="152">
        <v>5.74</v>
      </c>
      <c r="H112" s="99">
        <f>(G112*$K$2)</f>
        <v>7.3139080000000005</v>
      </c>
      <c r="I112" s="100">
        <f>(F112*H112)</f>
        <v>3291.2586</v>
      </c>
      <c r="K112" s="7"/>
      <c r="P112" s="4"/>
    </row>
    <row r="113" spans="1:16" s="6" customFormat="1" ht="15.75" thickBot="1">
      <c r="A113" s="179"/>
      <c r="B113" s="179"/>
      <c r="C113" s="167"/>
      <c r="D113" s="165" t="s">
        <v>141</v>
      </c>
      <c r="E113" s="159"/>
      <c r="F113" s="99"/>
      <c r="G113" s="164"/>
      <c r="H113" s="180"/>
      <c r="I113" s="110">
        <f>SUM(I112+0)</f>
        <v>3291.2586</v>
      </c>
      <c r="K113" s="7"/>
      <c r="P113" s="4"/>
    </row>
    <row r="114" spans="1:16" s="2" customFormat="1" ht="15.75" thickBot="1">
      <c r="A114" s="219" t="s">
        <v>23</v>
      </c>
      <c r="B114" s="220"/>
      <c r="C114" s="220"/>
      <c r="D114" s="220"/>
      <c r="E114" s="220"/>
      <c r="F114" s="221"/>
      <c r="G114" s="216">
        <f>SUM(I14+I26+I29+I32+I35+I40+I43+I57+I62+I74+I81+I94+I110+I113)</f>
        <v>70641.97636134</v>
      </c>
      <c r="H114" s="217"/>
      <c r="I114" s="218"/>
      <c r="K114" s="4"/>
      <c r="L114" s="5"/>
      <c r="O114" s="17"/>
      <c r="P114" s="4"/>
    </row>
    <row r="115" spans="1:16" ht="22.5" customHeight="1">
      <c r="A115" s="181"/>
      <c r="B115" s="182"/>
      <c r="C115" s="182"/>
      <c r="D115" s="183"/>
      <c r="E115" s="228"/>
      <c r="F115" s="228"/>
      <c r="G115" s="228"/>
      <c r="H115" s="228"/>
      <c r="I115" s="229"/>
      <c r="P115" s="12"/>
    </row>
    <row r="116" spans="1:16" ht="14.25">
      <c r="A116" s="226"/>
      <c r="B116" s="227"/>
      <c r="C116" s="227"/>
      <c r="D116" s="227"/>
      <c r="E116" s="231" t="s">
        <v>262</v>
      </c>
      <c r="F116" s="231"/>
      <c r="G116" s="231"/>
      <c r="H116" s="231"/>
      <c r="I116" s="232"/>
      <c r="P116" s="10" t="e">
        <f>SUM(I112:I114)-#REF!</f>
        <v>#REF!</v>
      </c>
    </row>
    <row r="117" spans="1:9" ht="16.5">
      <c r="A117" s="226" t="s">
        <v>191</v>
      </c>
      <c r="B117" s="227"/>
      <c r="C117" s="227"/>
      <c r="D117" s="227"/>
      <c r="E117" s="89"/>
      <c r="F117" s="89"/>
      <c r="G117" s="238"/>
      <c r="H117" s="238"/>
      <c r="I117" s="239"/>
    </row>
    <row r="118" spans="1:9" ht="11.25" customHeight="1">
      <c r="A118" s="243" t="s">
        <v>192</v>
      </c>
      <c r="B118" s="244"/>
      <c r="C118" s="244"/>
      <c r="D118" s="244"/>
      <c r="E118" s="89"/>
      <c r="F118" s="89"/>
      <c r="G118" s="89"/>
      <c r="H118" s="89"/>
      <c r="I118" s="184"/>
    </row>
    <row r="119" spans="1:9" ht="15" customHeight="1">
      <c r="A119" s="245"/>
      <c r="B119" s="246"/>
      <c r="C119" s="246"/>
      <c r="D119" s="246"/>
      <c r="E119" s="185"/>
      <c r="F119" s="185"/>
      <c r="G119" s="185"/>
      <c r="H119" s="185"/>
      <c r="I119" s="186"/>
    </row>
    <row r="120" spans="1:9" ht="1.5" customHeight="1" hidden="1">
      <c r="A120" s="240"/>
      <c r="B120" s="241"/>
      <c r="C120" s="241"/>
      <c r="D120" s="241"/>
      <c r="I120" s="34"/>
    </row>
    <row r="121" spans="1:9" ht="12" customHeight="1" hidden="1">
      <c r="A121" s="35"/>
      <c r="B121" s="36"/>
      <c r="C121" s="36"/>
      <c r="D121" s="36"/>
      <c r="E121" s="36"/>
      <c r="F121" s="36"/>
      <c r="G121" s="36"/>
      <c r="H121" s="36"/>
      <c r="I121" s="37"/>
    </row>
    <row r="122" spans="4:5" ht="12" customHeight="1">
      <c r="D122" s="242"/>
      <c r="E122" s="242"/>
    </row>
    <row r="123" spans="4:5" ht="12" customHeight="1">
      <c r="D123" s="241"/>
      <c r="E123" s="241"/>
    </row>
    <row r="178" spans="1:9" ht="12" customHeight="1">
      <c r="A178" s="224" t="s">
        <v>22</v>
      </c>
      <c r="B178" s="225"/>
      <c r="C178" s="225"/>
      <c r="D178" s="225"/>
      <c r="E178" s="224" t="s">
        <v>28</v>
      </c>
      <c r="F178" s="225"/>
      <c r="G178" s="225"/>
      <c r="H178" s="225"/>
      <c r="I178" s="225"/>
    </row>
    <row r="179" spans="1:9" ht="12" customHeight="1">
      <c r="A179" s="236" t="s">
        <v>37</v>
      </c>
      <c r="B179" s="237"/>
      <c r="C179" s="237"/>
      <c r="D179" s="237"/>
      <c r="E179" s="234" t="s">
        <v>30</v>
      </c>
      <c r="F179" s="235"/>
      <c r="G179" s="235"/>
      <c r="H179" s="235"/>
      <c r="I179" s="235"/>
    </row>
    <row r="180" spans="1:9" ht="12" customHeight="1">
      <c r="A180" s="224" t="s">
        <v>21</v>
      </c>
      <c r="B180" s="225"/>
      <c r="C180" s="225"/>
      <c r="D180" s="233"/>
      <c r="E180" s="224" t="s">
        <v>31</v>
      </c>
      <c r="F180" s="225"/>
      <c r="G180" s="225"/>
      <c r="H180" s="225"/>
      <c r="I180" s="225"/>
    </row>
    <row r="181" spans="1:9" ht="12" customHeight="1">
      <c r="A181" s="234" t="s">
        <v>52</v>
      </c>
      <c r="B181" s="235"/>
      <c r="C181" s="235"/>
      <c r="D181" s="250"/>
      <c r="E181" s="236" t="s">
        <v>51</v>
      </c>
      <c r="F181" s="237"/>
      <c r="G181" s="237"/>
      <c r="H181" s="237"/>
      <c r="I181" s="237"/>
    </row>
    <row r="182" spans="1:9" ht="12" customHeight="1">
      <c r="A182" s="224" t="s">
        <v>29</v>
      </c>
      <c r="B182" s="225"/>
      <c r="C182" s="225"/>
      <c r="D182" s="225"/>
      <c r="E182" s="224" t="s">
        <v>33</v>
      </c>
      <c r="F182" s="225"/>
      <c r="G182" s="225"/>
      <c r="H182" s="225"/>
      <c r="I182" s="225"/>
    </row>
    <row r="183" spans="1:9" ht="12" customHeight="1">
      <c r="A183" s="251" t="s">
        <v>50</v>
      </c>
      <c r="B183" s="252"/>
      <c r="C183" s="252"/>
      <c r="D183" s="252"/>
      <c r="E183" s="234" t="s">
        <v>53</v>
      </c>
      <c r="F183" s="235"/>
      <c r="G183" s="235"/>
      <c r="H183" s="235"/>
      <c r="I183" s="235"/>
    </row>
    <row r="184" spans="1:9" ht="12" customHeight="1">
      <c r="A184" s="247" t="s">
        <v>1</v>
      </c>
      <c r="B184" s="14"/>
      <c r="C184" s="14"/>
      <c r="D184" s="247" t="s">
        <v>2</v>
      </c>
      <c r="E184" s="247" t="s">
        <v>3</v>
      </c>
      <c r="F184" s="247" t="s">
        <v>0</v>
      </c>
      <c r="G184" s="14"/>
      <c r="H184" s="14"/>
      <c r="I184" s="14"/>
    </row>
    <row r="185" spans="1:9" ht="12" customHeight="1">
      <c r="A185" s="248"/>
      <c r="B185" s="13"/>
      <c r="C185" s="13"/>
      <c r="D185" s="249"/>
      <c r="E185" s="248"/>
      <c r="F185" s="248"/>
      <c r="G185" s="13"/>
      <c r="H185" s="13"/>
      <c r="I185" s="13"/>
    </row>
    <row r="186" spans="1:9" ht="12" customHeight="1">
      <c r="A186" s="20" t="s">
        <v>4</v>
      </c>
      <c r="B186" s="20"/>
      <c r="C186" s="20"/>
      <c r="D186" s="21" t="s">
        <v>9</v>
      </c>
      <c r="E186" s="22"/>
      <c r="F186" s="22"/>
      <c r="G186" s="22"/>
      <c r="H186" s="22"/>
      <c r="I186" s="22"/>
    </row>
    <row r="187" spans="1:9" ht="12" customHeight="1">
      <c r="A187" s="23" t="s">
        <v>5</v>
      </c>
      <c r="B187" s="23"/>
      <c r="C187" s="23"/>
      <c r="D187" s="24" t="s">
        <v>54</v>
      </c>
      <c r="E187" s="25" t="s">
        <v>15</v>
      </c>
      <c r="F187" s="26">
        <v>611.52</v>
      </c>
      <c r="G187" s="26"/>
      <c r="H187" s="26"/>
      <c r="I187" s="26"/>
    </row>
    <row r="188" spans="1:9" ht="12" customHeight="1">
      <c r="A188" s="23" t="s">
        <v>7</v>
      </c>
      <c r="B188" s="23"/>
      <c r="C188" s="23"/>
      <c r="D188" s="24" t="s">
        <v>6</v>
      </c>
      <c r="E188" s="25" t="s">
        <v>132</v>
      </c>
      <c r="F188" s="26">
        <v>12</v>
      </c>
      <c r="G188" s="26"/>
      <c r="H188" s="26"/>
      <c r="I188" s="26"/>
    </row>
    <row r="189" spans="1:9" ht="12" customHeight="1">
      <c r="A189" s="23" t="s">
        <v>39</v>
      </c>
      <c r="B189" s="23"/>
      <c r="C189" s="23"/>
      <c r="D189" s="24" t="s">
        <v>38</v>
      </c>
      <c r="E189" s="25" t="s">
        <v>15</v>
      </c>
      <c r="F189" s="26">
        <v>6</v>
      </c>
      <c r="G189" s="26"/>
      <c r="H189" s="26"/>
      <c r="I189" s="26"/>
    </row>
    <row r="190" spans="1:9" ht="12" customHeight="1">
      <c r="A190" s="23" t="s">
        <v>64</v>
      </c>
      <c r="B190" s="23"/>
      <c r="C190" s="23"/>
      <c r="D190" s="24" t="s">
        <v>55</v>
      </c>
      <c r="E190" s="25" t="s">
        <v>15</v>
      </c>
      <c r="F190" s="26">
        <v>611.52</v>
      </c>
      <c r="G190" s="26"/>
      <c r="H190" s="26"/>
      <c r="I190" s="26"/>
    </row>
    <row r="191" spans="1:9" ht="12" customHeight="1">
      <c r="A191" s="27"/>
      <c r="B191" s="27"/>
      <c r="C191" s="27"/>
      <c r="D191" s="28" t="s">
        <v>34</v>
      </c>
      <c r="E191" s="29"/>
      <c r="F191" s="30"/>
      <c r="G191" s="30"/>
      <c r="H191" s="30"/>
      <c r="I191" s="30"/>
    </row>
    <row r="192" spans="1:9" ht="12" customHeight="1">
      <c r="A192" s="20" t="s">
        <v>8</v>
      </c>
      <c r="B192" s="20"/>
      <c r="C192" s="20"/>
      <c r="D192" s="21" t="s">
        <v>56</v>
      </c>
      <c r="E192" s="22"/>
      <c r="F192" s="22"/>
      <c r="G192" s="22"/>
      <c r="H192" s="22"/>
      <c r="I192" s="22"/>
    </row>
    <row r="193" spans="1:9" ht="12" customHeight="1">
      <c r="A193" s="23" t="s">
        <v>10</v>
      </c>
      <c r="B193" s="23"/>
      <c r="C193" s="23"/>
      <c r="D193" s="24" t="s">
        <v>57</v>
      </c>
      <c r="E193" s="25" t="s">
        <v>25</v>
      </c>
      <c r="F193" s="26">
        <v>18.34</v>
      </c>
      <c r="G193" s="26"/>
      <c r="H193" s="26"/>
      <c r="I193" s="26"/>
    </row>
    <row r="194" spans="1:9" ht="12" customHeight="1">
      <c r="A194" s="23"/>
      <c r="B194" s="23"/>
      <c r="C194" s="23"/>
      <c r="D194" s="28" t="s">
        <v>34</v>
      </c>
      <c r="E194" s="25"/>
      <c r="F194" s="26"/>
      <c r="G194" s="26"/>
      <c r="H194" s="26"/>
      <c r="I194" s="26"/>
    </row>
    <row r="195" spans="1:9" ht="12" customHeight="1">
      <c r="A195" s="20" t="s">
        <v>11</v>
      </c>
      <c r="B195" s="20"/>
      <c r="C195" s="20"/>
      <c r="D195" s="21" t="s">
        <v>58</v>
      </c>
      <c r="E195" s="25"/>
      <c r="F195" s="26"/>
      <c r="G195" s="26"/>
      <c r="H195" s="26"/>
      <c r="I195" s="26"/>
    </row>
    <row r="196" spans="1:9" ht="12" customHeight="1">
      <c r="A196" s="23" t="s">
        <v>12</v>
      </c>
      <c r="B196" s="23"/>
      <c r="C196" s="23"/>
      <c r="D196" s="24" t="s">
        <v>59</v>
      </c>
      <c r="E196" s="25" t="s">
        <v>25</v>
      </c>
      <c r="F196" s="26">
        <v>18.34</v>
      </c>
      <c r="G196" s="26"/>
      <c r="H196" s="26"/>
      <c r="I196" s="26"/>
    </row>
    <row r="197" spans="1:9" ht="12" customHeight="1">
      <c r="A197" s="23" t="s">
        <v>40</v>
      </c>
      <c r="B197" s="23"/>
      <c r="C197" s="23"/>
      <c r="D197" s="24" t="s">
        <v>60</v>
      </c>
      <c r="E197" s="25" t="s">
        <v>25</v>
      </c>
      <c r="F197" s="26">
        <v>4.04</v>
      </c>
      <c r="G197" s="26"/>
      <c r="H197" s="26"/>
      <c r="I197" s="26"/>
    </row>
    <row r="198" spans="1:9" ht="12" customHeight="1">
      <c r="A198" s="23" t="s">
        <v>41</v>
      </c>
      <c r="B198" s="23"/>
      <c r="C198" s="23"/>
      <c r="D198" s="24" t="s">
        <v>61</v>
      </c>
      <c r="E198" s="25" t="s">
        <v>25</v>
      </c>
      <c r="F198" s="26">
        <v>16.17</v>
      </c>
      <c r="G198" s="26"/>
      <c r="H198" s="26"/>
      <c r="I198" s="26"/>
    </row>
    <row r="199" spans="1:9" ht="12" customHeight="1">
      <c r="A199" s="23" t="s">
        <v>42</v>
      </c>
      <c r="B199" s="23"/>
      <c r="C199" s="23"/>
      <c r="D199" s="24" t="s">
        <v>62</v>
      </c>
      <c r="E199" s="25" t="s">
        <v>25</v>
      </c>
      <c r="F199" s="26">
        <v>3.03</v>
      </c>
      <c r="G199" s="26"/>
      <c r="H199" s="26"/>
      <c r="I199" s="26"/>
    </row>
    <row r="200" spans="1:9" ht="12" customHeight="1">
      <c r="A200" s="27"/>
      <c r="B200" s="27"/>
      <c r="C200" s="27"/>
      <c r="D200" s="28" t="s">
        <v>34</v>
      </c>
      <c r="E200" s="29"/>
      <c r="F200" s="30"/>
      <c r="G200" s="30"/>
      <c r="H200" s="30"/>
      <c r="I200" s="30"/>
    </row>
    <row r="201" spans="1:9" ht="12" customHeight="1">
      <c r="A201" s="31" t="s">
        <v>13</v>
      </c>
      <c r="B201" s="31"/>
      <c r="C201" s="31"/>
      <c r="D201" s="28" t="s">
        <v>63</v>
      </c>
      <c r="E201" s="29"/>
      <c r="F201" s="30"/>
      <c r="G201" s="30"/>
      <c r="H201" s="30"/>
      <c r="I201" s="30"/>
    </row>
    <row r="202" spans="1:9" ht="12" customHeight="1">
      <c r="A202" s="27" t="s">
        <v>44</v>
      </c>
      <c r="B202" s="27"/>
      <c r="C202" s="27"/>
      <c r="D202" s="24" t="s">
        <v>59</v>
      </c>
      <c r="E202" s="25" t="s">
        <v>133</v>
      </c>
      <c r="F202" s="26">
        <v>6.16</v>
      </c>
      <c r="G202" s="26"/>
      <c r="H202" s="26"/>
      <c r="I202" s="26"/>
    </row>
    <row r="203" spans="1:9" ht="12" customHeight="1">
      <c r="A203" s="27" t="s">
        <v>14</v>
      </c>
      <c r="B203" s="27"/>
      <c r="C203" s="27"/>
      <c r="D203" s="24" t="s">
        <v>60</v>
      </c>
      <c r="E203" s="25" t="s">
        <v>25</v>
      </c>
      <c r="F203" s="26">
        <v>1.23</v>
      </c>
      <c r="G203" s="26"/>
      <c r="H203" s="26"/>
      <c r="I203" s="26"/>
    </row>
    <row r="204" spans="1:9" ht="12" customHeight="1">
      <c r="A204" s="27" t="s">
        <v>65</v>
      </c>
      <c r="B204" s="27"/>
      <c r="C204" s="27"/>
      <c r="D204" s="24" t="s">
        <v>61</v>
      </c>
      <c r="E204" s="25" t="s">
        <v>25</v>
      </c>
      <c r="F204" s="26">
        <v>4.92</v>
      </c>
      <c r="G204" s="26"/>
      <c r="H204" s="26"/>
      <c r="I204" s="26"/>
    </row>
    <row r="205" spans="1:9" ht="12" customHeight="1">
      <c r="A205" s="27" t="s">
        <v>66</v>
      </c>
      <c r="B205" s="27"/>
      <c r="C205" s="27"/>
      <c r="D205" s="24" t="s">
        <v>62</v>
      </c>
      <c r="E205" s="29" t="s">
        <v>25</v>
      </c>
      <c r="F205" s="30">
        <v>0.92</v>
      </c>
      <c r="G205" s="30"/>
      <c r="H205" s="30"/>
      <c r="I205" s="30"/>
    </row>
    <row r="206" spans="1:9" ht="12" customHeight="1">
      <c r="A206" s="27"/>
      <c r="B206" s="27"/>
      <c r="C206" s="27"/>
      <c r="D206" s="28" t="s">
        <v>34</v>
      </c>
      <c r="E206" s="29"/>
      <c r="F206" s="30"/>
      <c r="G206" s="30"/>
      <c r="H206" s="30"/>
      <c r="I206" s="30"/>
    </row>
    <row r="207" spans="1:9" ht="12" customHeight="1">
      <c r="A207" s="20" t="s">
        <v>16</v>
      </c>
      <c r="B207" s="20"/>
      <c r="C207" s="20"/>
      <c r="D207" s="21" t="s">
        <v>72</v>
      </c>
      <c r="E207" s="25"/>
      <c r="F207" s="26"/>
      <c r="G207" s="26"/>
      <c r="H207" s="26"/>
      <c r="I207" s="26"/>
    </row>
    <row r="208" spans="1:9" ht="12" customHeight="1">
      <c r="A208" s="23" t="s">
        <v>17</v>
      </c>
      <c r="B208" s="23"/>
      <c r="C208" s="23"/>
      <c r="D208" s="24" t="s">
        <v>67</v>
      </c>
      <c r="E208" s="25" t="s">
        <v>15</v>
      </c>
      <c r="F208" s="26">
        <v>580.72</v>
      </c>
      <c r="G208" s="26"/>
      <c r="H208" s="26"/>
      <c r="I208" s="26"/>
    </row>
    <row r="209" spans="1:9" ht="12" customHeight="1">
      <c r="A209" s="23" t="s">
        <v>70</v>
      </c>
      <c r="B209" s="23"/>
      <c r="C209" s="23"/>
      <c r="D209" s="24" t="s">
        <v>68</v>
      </c>
      <c r="E209" s="25" t="s">
        <v>15</v>
      </c>
      <c r="F209" s="26">
        <v>580.32</v>
      </c>
      <c r="G209" s="26"/>
      <c r="H209" s="26"/>
      <c r="I209" s="26"/>
    </row>
    <row r="210" spans="1:9" ht="12" customHeight="1">
      <c r="A210" s="23" t="s">
        <v>71</v>
      </c>
      <c r="B210" s="23"/>
      <c r="C210" s="23"/>
      <c r="D210" s="24" t="s">
        <v>69</v>
      </c>
      <c r="E210" s="25" t="s">
        <v>15</v>
      </c>
      <c r="F210" s="26">
        <v>49.55</v>
      </c>
      <c r="G210" s="26"/>
      <c r="H210" s="26"/>
      <c r="I210" s="26"/>
    </row>
    <row r="211" spans="1:9" ht="12" customHeight="1">
      <c r="A211" s="23"/>
      <c r="B211" s="23"/>
      <c r="C211" s="23"/>
      <c r="D211" s="28" t="s">
        <v>34</v>
      </c>
      <c r="E211" s="25"/>
      <c r="F211" s="26"/>
      <c r="G211" s="26"/>
      <c r="H211" s="26"/>
      <c r="I211" s="26"/>
    </row>
    <row r="212" spans="1:9" ht="12" customHeight="1">
      <c r="A212" s="20" t="s">
        <v>18</v>
      </c>
      <c r="B212" s="20"/>
      <c r="C212" s="20"/>
      <c r="D212" s="21" t="s">
        <v>73</v>
      </c>
      <c r="E212" s="25"/>
      <c r="F212" s="26"/>
      <c r="G212" s="26"/>
      <c r="H212" s="26"/>
      <c r="I212" s="26"/>
    </row>
    <row r="213" spans="1:9" ht="12" customHeight="1">
      <c r="A213" s="23" t="s">
        <v>27</v>
      </c>
      <c r="B213" s="23"/>
      <c r="C213" s="23"/>
      <c r="D213" s="24" t="s">
        <v>74</v>
      </c>
      <c r="E213" s="25" t="s">
        <v>15</v>
      </c>
      <c r="F213" s="26">
        <v>95.1</v>
      </c>
      <c r="G213" s="26"/>
      <c r="H213" s="26"/>
      <c r="I213" s="26"/>
    </row>
    <row r="214" spans="1:9" ht="12" customHeight="1">
      <c r="A214" s="23" t="s">
        <v>79</v>
      </c>
      <c r="B214" s="23"/>
      <c r="C214" s="23"/>
      <c r="D214" s="24" t="s">
        <v>75</v>
      </c>
      <c r="E214" s="25" t="s">
        <v>15</v>
      </c>
      <c r="F214" s="26">
        <v>190.2</v>
      </c>
      <c r="G214" s="26"/>
      <c r="H214" s="26"/>
      <c r="I214" s="26"/>
    </row>
    <row r="215" spans="1:9" ht="12" customHeight="1">
      <c r="A215" s="23" t="s">
        <v>45</v>
      </c>
      <c r="B215" s="23"/>
      <c r="C215" s="23"/>
      <c r="D215" s="24" t="s">
        <v>76</v>
      </c>
      <c r="E215" s="25" t="s">
        <v>15</v>
      </c>
      <c r="F215" s="26">
        <v>190.2</v>
      </c>
      <c r="G215" s="26"/>
      <c r="H215" s="26"/>
      <c r="I215" s="26"/>
    </row>
    <row r="216" spans="1:9" ht="12" customHeight="1">
      <c r="A216" s="23" t="s">
        <v>80</v>
      </c>
      <c r="B216" s="23"/>
      <c r="C216" s="23"/>
      <c r="D216" s="24" t="s">
        <v>77</v>
      </c>
      <c r="E216" s="25" t="s">
        <v>25</v>
      </c>
      <c r="F216" s="26">
        <v>5.67</v>
      </c>
      <c r="G216" s="26"/>
      <c r="H216" s="26"/>
      <c r="I216" s="26"/>
    </row>
    <row r="217" spans="1:9" ht="12" customHeight="1">
      <c r="A217" s="23" t="s">
        <v>81</v>
      </c>
      <c r="B217" s="23"/>
      <c r="C217" s="23"/>
      <c r="D217" s="24" t="s">
        <v>78</v>
      </c>
      <c r="E217" s="25" t="s">
        <v>15</v>
      </c>
      <c r="F217" s="26">
        <v>192.46</v>
      </c>
      <c r="G217" s="26"/>
      <c r="H217" s="26"/>
      <c r="I217" s="26"/>
    </row>
    <row r="218" spans="1:9" ht="12" customHeight="1">
      <c r="A218" s="27"/>
      <c r="B218" s="27"/>
      <c r="C218" s="27"/>
      <c r="D218" s="28" t="s">
        <v>34</v>
      </c>
      <c r="E218" s="29"/>
      <c r="F218" s="30"/>
      <c r="G218" s="30"/>
      <c r="H218" s="30"/>
      <c r="I218" s="30"/>
    </row>
    <row r="219" spans="1:9" ht="12" customHeight="1">
      <c r="A219" s="20" t="s">
        <v>46</v>
      </c>
      <c r="B219" s="20"/>
      <c r="C219" s="20"/>
      <c r="D219" s="21" t="s">
        <v>82</v>
      </c>
      <c r="E219" s="25"/>
      <c r="F219" s="26"/>
      <c r="G219" s="26"/>
      <c r="H219" s="26"/>
      <c r="I219" s="26"/>
    </row>
    <row r="220" spans="1:9" ht="12" customHeight="1">
      <c r="A220" s="23" t="s">
        <v>47</v>
      </c>
      <c r="B220" s="23"/>
      <c r="C220" s="23"/>
      <c r="D220" s="24" t="s">
        <v>83</v>
      </c>
      <c r="E220" s="25" t="s">
        <v>43</v>
      </c>
      <c r="F220" s="26">
        <v>2</v>
      </c>
      <c r="G220" s="26"/>
      <c r="H220" s="26"/>
      <c r="I220" s="26"/>
    </row>
    <row r="221" spans="1:9" ht="12" customHeight="1">
      <c r="A221" s="23" t="s">
        <v>48</v>
      </c>
      <c r="B221" s="23"/>
      <c r="C221" s="23"/>
      <c r="D221" s="24" t="s">
        <v>84</v>
      </c>
      <c r="E221" s="25" t="s">
        <v>43</v>
      </c>
      <c r="F221" s="26">
        <v>2</v>
      </c>
      <c r="G221" s="26"/>
      <c r="H221" s="26"/>
      <c r="I221" s="26"/>
    </row>
    <row r="222" spans="1:9" ht="12" customHeight="1">
      <c r="A222" s="23" t="s">
        <v>86</v>
      </c>
      <c r="B222" s="23"/>
      <c r="C222" s="23"/>
      <c r="D222" s="24" t="s">
        <v>85</v>
      </c>
      <c r="E222" s="25" t="s">
        <v>43</v>
      </c>
      <c r="F222" s="26">
        <v>2</v>
      </c>
      <c r="G222" s="26"/>
      <c r="H222" s="26"/>
      <c r="I222" s="26"/>
    </row>
    <row r="223" spans="1:9" ht="12" customHeight="1">
      <c r="A223" s="27"/>
      <c r="B223" s="27"/>
      <c r="C223" s="27"/>
      <c r="D223" s="28" t="s">
        <v>34</v>
      </c>
      <c r="E223" s="29"/>
      <c r="F223" s="30"/>
      <c r="G223" s="30"/>
      <c r="H223" s="30"/>
      <c r="I223" s="30"/>
    </row>
    <row r="224" spans="1:9" ht="12" customHeight="1">
      <c r="A224" s="20" t="s">
        <v>87</v>
      </c>
      <c r="B224" s="20"/>
      <c r="C224" s="20"/>
      <c r="D224" s="21" t="s">
        <v>88</v>
      </c>
      <c r="E224" s="25"/>
      <c r="F224" s="26"/>
      <c r="G224" s="26"/>
      <c r="H224" s="26"/>
      <c r="I224" s="26"/>
    </row>
    <row r="225" spans="1:9" ht="12" customHeight="1">
      <c r="A225" s="23" t="s">
        <v>49</v>
      </c>
      <c r="B225" s="23"/>
      <c r="C225" s="23"/>
      <c r="D225" s="24" t="s">
        <v>89</v>
      </c>
      <c r="E225" s="25" t="s">
        <v>43</v>
      </c>
      <c r="F225" s="26">
        <v>4</v>
      </c>
      <c r="G225" s="26"/>
      <c r="H225" s="26"/>
      <c r="I225" s="26"/>
    </row>
    <row r="226" spans="1:9" ht="12" customHeight="1">
      <c r="A226" s="23" t="s">
        <v>100</v>
      </c>
      <c r="B226" s="23"/>
      <c r="C226" s="23"/>
      <c r="D226" s="24" t="s">
        <v>90</v>
      </c>
      <c r="E226" s="25" t="s">
        <v>110</v>
      </c>
      <c r="F226" s="26">
        <v>12</v>
      </c>
      <c r="G226" s="26"/>
      <c r="H226" s="26"/>
      <c r="I226" s="26"/>
    </row>
    <row r="227" spans="1:9" ht="12" customHeight="1">
      <c r="A227" s="23" t="s">
        <v>101</v>
      </c>
      <c r="B227" s="23"/>
      <c r="C227" s="23"/>
      <c r="D227" s="24" t="s">
        <v>91</v>
      </c>
      <c r="E227" s="25" t="s">
        <v>24</v>
      </c>
      <c r="F227" s="26">
        <v>90</v>
      </c>
      <c r="G227" s="26"/>
      <c r="H227" s="26"/>
      <c r="I227" s="26"/>
    </row>
    <row r="228" spans="1:9" ht="12" customHeight="1">
      <c r="A228" s="23" t="s">
        <v>102</v>
      </c>
      <c r="B228" s="23"/>
      <c r="C228" s="23"/>
      <c r="D228" s="24" t="s">
        <v>92</v>
      </c>
      <c r="E228" s="25" t="s">
        <v>43</v>
      </c>
      <c r="F228" s="26">
        <v>1</v>
      </c>
      <c r="G228" s="26"/>
      <c r="H228" s="26"/>
      <c r="I228" s="26"/>
    </row>
    <row r="229" spans="1:9" ht="12" customHeight="1">
      <c r="A229" s="23" t="s">
        <v>103</v>
      </c>
      <c r="B229" s="23"/>
      <c r="C229" s="23"/>
      <c r="D229" s="24" t="s">
        <v>93</v>
      </c>
      <c r="E229" s="25" t="s">
        <v>24</v>
      </c>
      <c r="F229" s="26">
        <v>17.5</v>
      </c>
      <c r="G229" s="26"/>
      <c r="H229" s="26"/>
      <c r="I229" s="26"/>
    </row>
    <row r="230" spans="1:9" ht="12" customHeight="1">
      <c r="A230" s="23" t="s">
        <v>104</v>
      </c>
      <c r="B230" s="23"/>
      <c r="C230" s="23"/>
      <c r="D230" s="24" t="s">
        <v>94</v>
      </c>
      <c r="E230" s="25" t="s">
        <v>43</v>
      </c>
      <c r="F230" s="26">
        <v>6</v>
      </c>
      <c r="G230" s="26"/>
      <c r="H230" s="26"/>
      <c r="I230" s="26"/>
    </row>
    <row r="231" spans="1:9" ht="12" customHeight="1">
      <c r="A231" s="23" t="s">
        <v>105</v>
      </c>
      <c r="B231" s="23"/>
      <c r="C231" s="23"/>
      <c r="D231" s="24" t="s">
        <v>95</v>
      </c>
      <c r="E231" s="25" t="s">
        <v>43</v>
      </c>
      <c r="F231" s="26">
        <v>1</v>
      </c>
      <c r="G231" s="26"/>
      <c r="H231" s="26"/>
      <c r="I231" s="26"/>
    </row>
    <row r="232" spans="1:9" ht="12" customHeight="1">
      <c r="A232" s="23" t="s">
        <v>106</v>
      </c>
      <c r="B232" s="23"/>
      <c r="C232" s="23"/>
      <c r="D232" s="24" t="s">
        <v>97</v>
      </c>
      <c r="E232" s="25" t="s">
        <v>43</v>
      </c>
      <c r="F232" s="26">
        <v>1</v>
      </c>
      <c r="G232" s="26"/>
      <c r="H232" s="26"/>
      <c r="I232" s="26"/>
    </row>
    <row r="233" spans="1:9" ht="12" customHeight="1">
      <c r="A233" s="23" t="s">
        <v>107</v>
      </c>
      <c r="B233" s="23"/>
      <c r="C233" s="23"/>
      <c r="D233" s="24" t="s">
        <v>96</v>
      </c>
      <c r="E233" s="25" t="s">
        <v>43</v>
      </c>
      <c r="F233" s="26">
        <v>4</v>
      </c>
      <c r="G233" s="26"/>
      <c r="H233" s="26"/>
      <c r="I233" s="26"/>
    </row>
    <row r="234" spans="1:9" ht="12" customHeight="1">
      <c r="A234" s="23" t="s">
        <v>108</v>
      </c>
      <c r="B234" s="23"/>
      <c r="C234" s="23"/>
      <c r="D234" s="24" t="s">
        <v>98</v>
      </c>
      <c r="E234" s="25" t="s">
        <v>24</v>
      </c>
      <c r="F234" s="26">
        <v>90</v>
      </c>
      <c r="G234" s="26"/>
      <c r="H234" s="26"/>
      <c r="I234" s="26"/>
    </row>
    <row r="235" spans="1:9" ht="12" customHeight="1">
      <c r="A235" s="23" t="s">
        <v>109</v>
      </c>
      <c r="B235" s="23"/>
      <c r="C235" s="23"/>
      <c r="D235" s="24" t="s">
        <v>99</v>
      </c>
      <c r="E235" s="25" t="s">
        <v>24</v>
      </c>
      <c r="F235" s="26">
        <v>300</v>
      </c>
      <c r="G235" s="26"/>
      <c r="H235" s="26"/>
      <c r="I235" s="26"/>
    </row>
    <row r="236" spans="1:9" ht="12" customHeight="1">
      <c r="A236" s="27"/>
      <c r="B236" s="27"/>
      <c r="C236" s="27"/>
      <c r="D236" s="28" t="s">
        <v>34</v>
      </c>
      <c r="E236" s="29"/>
      <c r="F236" s="30"/>
      <c r="G236" s="30"/>
      <c r="H236" s="30"/>
      <c r="I236" s="30"/>
    </row>
    <row r="237" spans="1:9" ht="12" customHeight="1">
      <c r="A237" s="20" t="s">
        <v>111</v>
      </c>
      <c r="B237" s="20"/>
      <c r="C237" s="20"/>
      <c r="D237" s="21" t="s">
        <v>112</v>
      </c>
      <c r="E237" s="25"/>
      <c r="F237" s="26"/>
      <c r="G237" s="26"/>
      <c r="H237" s="26"/>
      <c r="I237" s="26"/>
    </row>
    <row r="238" spans="1:9" ht="12" customHeight="1">
      <c r="A238" s="23" t="s">
        <v>117</v>
      </c>
      <c r="B238" s="23"/>
      <c r="C238" s="23"/>
      <c r="D238" s="24" t="s">
        <v>113</v>
      </c>
      <c r="E238" s="25" t="s">
        <v>15</v>
      </c>
      <c r="F238" s="26">
        <v>242.21</v>
      </c>
      <c r="G238" s="26"/>
      <c r="H238" s="26"/>
      <c r="I238" s="26"/>
    </row>
    <row r="239" spans="1:9" ht="12" customHeight="1">
      <c r="A239" s="23" t="s">
        <v>118</v>
      </c>
      <c r="B239" s="23"/>
      <c r="C239" s="23"/>
      <c r="D239" s="24" t="s">
        <v>114</v>
      </c>
      <c r="E239" s="25" t="s">
        <v>15</v>
      </c>
      <c r="F239" s="26">
        <v>204.64</v>
      </c>
      <c r="G239" s="26"/>
      <c r="H239" s="26"/>
      <c r="I239" s="26"/>
    </row>
    <row r="240" spans="1:9" ht="12" customHeight="1">
      <c r="A240" s="23" t="s">
        <v>119</v>
      </c>
      <c r="B240" s="23"/>
      <c r="C240" s="23"/>
      <c r="D240" s="24" t="s">
        <v>115</v>
      </c>
      <c r="E240" s="25" t="s">
        <v>15</v>
      </c>
      <c r="F240" s="26">
        <v>242.21</v>
      </c>
      <c r="G240" s="26"/>
      <c r="H240" s="26"/>
      <c r="I240" s="26"/>
    </row>
    <row r="241" spans="1:9" ht="12" customHeight="1">
      <c r="A241" s="23" t="s">
        <v>120</v>
      </c>
      <c r="B241" s="23"/>
      <c r="C241" s="23"/>
      <c r="D241" s="24" t="s">
        <v>116</v>
      </c>
      <c r="E241" s="25" t="s">
        <v>15</v>
      </c>
      <c r="F241" s="26">
        <v>580.32</v>
      </c>
      <c r="G241" s="26"/>
      <c r="H241" s="26"/>
      <c r="I241" s="26"/>
    </row>
    <row r="242" spans="1:9" ht="12" customHeight="1">
      <c r="A242" s="27"/>
      <c r="B242" s="27"/>
      <c r="C242" s="27"/>
      <c r="D242" s="28" t="s">
        <v>34</v>
      </c>
      <c r="E242" s="29"/>
      <c r="F242" s="30"/>
      <c r="G242" s="30"/>
      <c r="H242" s="30"/>
      <c r="I242" s="30"/>
    </row>
    <row r="243" spans="1:9" ht="12" customHeight="1">
      <c r="A243" s="31" t="s">
        <v>121</v>
      </c>
      <c r="B243" s="31"/>
      <c r="C243" s="31"/>
      <c r="D243" s="21" t="s">
        <v>122</v>
      </c>
      <c r="E243" s="32"/>
      <c r="F243" s="32"/>
      <c r="G243" s="32"/>
      <c r="H243" s="32"/>
      <c r="I243" s="32"/>
    </row>
    <row r="244" spans="1:9" ht="12" customHeight="1">
      <c r="A244" s="27" t="s">
        <v>49</v>
      </c>
      <c r="B244" s="27"/>
      <c r="C244" s="27"/>
      <c r="D244" s="33" t="s">
        <v>123</v>
      </c>
      <c r="E244" s="29" t="s">
        <v>131</v>
      </c>
      <c r="F244" s="30">
        <v>611.52</v>
      </c>
      <c r="G244" s="30"/>
      <c r="H244" s="30"/>
      <c r="I244" s="30"/>
    </row>
    <row r="245" spans="1:9" ht="12" customHeight="1">
      <c r="A245" s="27"/>
      <c r="B245" s="27"/>
      <c r="C245" s="27"/>
      <c r="D245" s="28" t="s">
        <v>34</v>
      </c>
      <c r="E245" s="29"/>
      <c r="F245" s="30"/>
      <c r="G245" s="30"/>
      <c r="H245" s="30"/>
      <c r="I245" s="30"/>
    </row>
    <row r="246" spans="1:9" ht="12" customHeight="1">
      <c r="A246" s="22"/>
      <c r="B246" s="22"/>
      <c r="C246" s="22"/>
      <c r="D246" s="9" t="s">
        <v>23</v>
      </c>
      <c r="E246" s="15"/>
      <c r="F246" s="16"/>
      <c r="G246" s="16"/>
      <c r="H246" s="16"/>
      <c r="I246" s="16"/>
    </row>
    <row r="247" spans="1:9" ht="12" customHeight="1">
      <c r="A247" s="18"/>
      <c r="B247" s="18"/>
      <c r="C247" s="18"/>
      <c r="D247" s="8"/>
      <c r="E247" s="18"/>
      <c r="F247" s="18"/>
      <c r="G247" s="18"/>
      <c r="H247" s="18"/>
      <c r="I247" s="18"/>
    </row>
    <row r="248" ht="12" customHeight="1">
      <c r="D248" s="11"/>
    </row>
    <row r="249" ht="12" customHeight="1">
      <c r="D249" s="19" t="s">
        <v>32</v>
      </c>
    </row>
  </sheetData>
  <sheetProtection/>
  <mergeCells count="45">
    <mergeCell ref="A184:A185"/>
    <mergeCell ref="D184:D185"/>
    <mergeCell ref="E184:E185"/>
    <mergeCell ref="F184:F185"/>
    <mergeCell ref="A181:D181"/>
    <mergeCell ref="A182:D182"/>
    <mergeCell ref="A183:D183"/>
    <mergeCell ref="E183:I183"/>
    <mergeCell ref="E182:I182"/>
    <mergeCell ref="E181:I181"/>
    <mergeCell ref="A180:D180"/>
    <mergeCell ref="E180:I180"/>
    <mergeCell ref="E179:I179"/>
    <mergeCell ref="A179:D179"/>
    <mergeCell ref="G117:I117"/>
    <mergeCell ref="A120:D120"/>
    <mergeCell ref="D122:E122"/>
    <mergeCell ref="D123:E123"/>
    <mergeCell ref="A118:D118"/>
    <mergeCell ref="A119:D119"/>
    <mergeCell ref="A1:I1"/>
    <mergeCell ref="A2:I2"/>
    <mergeCell ref="A3:I3"/>
    <mergeCell ref="H10:H11"/>
    <mergeCell ref="E116:I116"/>
    <mergeCell ref="A117:D117"/>
    <mergeCell ref="G114:I114"/>
    <mergeCell ref="A114:F114"/>
    <mergeCell ref="D57:F57"/>
    <mergeCell ref="D74:F74"/>
    <mergeCell ref="G10:G11"/>
    <mergeCell ref="A178:D178"/>
    <mergeCell ref="E178:I178"/>
    <mergeCell ref="A116:D116"/>
    <mergeCell ref="E115:I115"/>
    <mergeCell ref="A4:I4"/>
    <mergeCell ref="A6:I6"/>
    <mergeCell ref="C10:C11"/>
    <mergeCell ref="B10:B11"/>
    <mergeCell ref="A8:I8"/>
    <mergeCell ref="F10:F11"/>
    <mergeCell ref="D10:D11"/>
    <mergeCell ref="A10:A11"/>
    <mergeCell ref="I10:I11"/>
    <mergeCell ref="E10:E11"/>
  </mergeCells>
  <printOptions horizontalCentered="1"/>
  <pageMargins left="0.3937007874015748" right="0.3937007874015748" top="0.3937007874015748" bottom="0.5905511811023623" header="0.31496062992125984" footer="0.5118110236220472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5" zoomScaleNormal="85" zoomScaleSheetLayoutView="115" zoomScalePageLayoutView="0" workbookViewId="0" topLeftCell="A22">
      <selection activeCell="E17" sqref="E17:E19"/>
    </sheetView>
  </sheetViews>
  <sheetFormatPr defaultColWidth="9.140625" defaultRowHeight="12.75"/>
  <cols>
    <col min="1" max="1" width="7.421875" style="39" customWidth="1"/>
    <col min="2" max="2" width="9.140625" style="39" customWidth="1"/>
    <col min="3" max="3" width="9.8515625" style="39" customWidth="1"/>
    <col min="4" max="4" width="20.57421875" style="39" customWidth="1"/>
    <col min="5" max="5" width="12.28125" style="39" customWidth="1"/>
    <col min="6" max="6" width="13.00390625" style="39" customWidth="1"/>
    <col min="7" max="8" width="13.7109375" style="39" customWidth="1"/>
    <col min="9" max="9" width="5.57421875" style="39" customWidth="1"/>
    <col min="10" max="10" width="9.140625" style="39" customWidth="1"/>
    <col min="11" max="11" width="10.140625" style="39" bestFit="1" customWidth="1"/>
    <col min="12" max="12" width="10.28125" style="39" bestFit="1" customWidth="1"/>
    <col min="13" max="16384" width="9.140625" style="39" customWidth="1"/>
  </cols>
  <sheetData>
    <row r="1" spans="1:9" ht="13.5">
      <c r="A1" s="57" t="s">
        <v>128</v>
      </c>
      <c r="B1" s="57"/>
      <c r="C1" s="57"/>
      <c r="D1" s="58"/>
      <c r="E1" s="59"/>
      <c r="F1" s="59"/>
      <c r="G1" s="59"/>
      <c r="H1" s="59"/>
      <c r="I1" s="58"/>
    </row>
    <row r="2" spans="1:9" ht="13.5">
      <c r="A2" s="292" t="s">
        <v>263</v>
      </c>
      <c r="B2" s="293"/>
      <c r="C2" s="293"/>
      <c r="D2" s="58"/>
      <c r="E2" s="58"/>
      <c r="F2" s="58"/>
      <c r="G2" s="58"/>
      <c r="H2" s="58"/>
      <c r="I2" s="58"/>
    </row>
    <row r="3" spans="1:9" ht="16.5">
      <c r="A3" s="207" t="s">
        <v>259</v>
      </c>
      <c r="B3" s="207"/>
      <c r="C3" s="207"/>
      <c r="D3" s="207"/>
      <c r="E3" s="207"/>
      <c r="F3" s="207"/>
      <c r="G3" s="207"/>
      <c r="H3" s="207"/>
      <c r="I3" s="207"/>
    </row>
    <row r="4" spans="1:9" ht="16.5">
      <c r="A4" s="207" t="s">
        <v>260</v>
      </c>
      <c r="B4" s="207"/>
      <c r="C4" s="207"/>
      <c r="D4" s="207"/>
      <c r="E4" s="207"/>
      <c r="F4" s="207"/>
      <c r="G4" s="207"/>
      <c r="H4" s="207"/>
      <c r="I4" s="207"/>
    </row>
    <row r="5" spans="1:9" ht="13.5">
      <c r="A5" s="294" t="str">
        <f>ORÇAMENTO_BASE!A5</f>
        <v>OBJETO: REFORMA DA E.M.E.F.PARAISO</v>
      </c>
      <c r="B5" s="295"/>
      <c r="C5" s="295"/>
      <c r="D5" s="295"/>
      <c r="E5" s="295"/>
      <c r="F5" s="295"/>
      <c r="G5" s="295"/>
      <c r="H5" s="295"/>
      <c r="I5" s="295"/>
    </row>
    <row r="6" spans="1:10" ht="16.5">
      <c r="A6" s="208" t="s">
        <v>261</v>
      </c>
      <c r="B6" s="208"/>
      <c r="C6" s="208"/>
      <c r="D6" s="208"/>
      <c r="E6" s="208"/>
      <c r="F6" s="208"/>
      <c r="G6" s="208"/>
      <c r="H6" s="208"/>
      <c r="I6" s="208"/>
      <c r="J6" s="63"/>
    </row>
    <row r="7" spans="1:10" ht="13.5">
      <c r="A7" s="64" t="str">
        <f>ORÇAMENTO_BASE!A8</f>
        <v>Referência: SEDOP 02/2022 e SINAPI 12/2021</v>
      </c>
      <c r="B7" s="60"/>
      <c r="C7" s="61"/>
      <c r="D7" s="62"/>
      <c r="E7" s="62"/>
      <c r="F7" s="58"/>
      <c r="G7" s="58"/>
      <c r="H7" s="58"/>
      <c r="I7" s="58"/>
      <c r="J7" s="63"/>
    </row>
    <row r="8" spans="1:10" ht="12.75">
      <c r="A8" s="261" t="s">
        <v>35</v>
      </c>
      <c r="B8" s="262"/>
      <c r="C8" s="262"/>
      <c r="D8" s="262"/>
      <c r="E8" s="262"/>
      <c r="F8" s="262"/>
      <c r="G8" s="262"/>
      <c r="H8" s="262"/>
      <c r="I8" s="262"/>
      <c r="J8" s="262"/>
    </row>
    <row r="9" spans="1:10" ht="9" customHeight="1" thickBot="1">
      <c r="A9" s="65"/>
      <c r="J9" s="66"/>
    </row>
    <row r="10" spans="1:10" ht="8.25" customHeight="1">
      <c r="A10" s="297" t="s">
        <v>1</v>
      </c>
      <c r="B10" s="300" t="s">
        <v>26</v>
      </c>
      <c r="C10" s="283"/>
      <c r="D10" s="284"/>
      <c r="E10" s="305" t="s">
        <v>134</v>
      </c>
      <c r="F10" s="305"/>
      <c r="G10" s="305"/>
      <c r="H10" s="305"/>
      <c r="I10" s="305"/>
      <c r="J10" s="306"/>
    </row>
    <row r="11" spans="1:10" ht="11.25" customHeight="1">
      <c r="A11" s="298"/>
      <c r="B11" s="301"/>
      <c r="C11" s="302"/>
      <c r="D11" s="303"/>
      <c r="E11" s="307"/>
      <c r="F11" s="307"/>
      <c r="G11" s="307"/>
      <c r="H11" s="307"/>
      <c r="I11" s="307"/>
      <c r="J11" s="308"/>
    </row>
    <row r="12" spans="1:10" ht="12.75">
      <c r="A12" s="298"/>
      <c r="B12" s="301"/>
      <c r="C12" s="302"/>
      <c r="D12" s="303"/>
      <c r="E12" s="307"/>
      <c r="F12" s="307"/>
      <c r="G12" s="307"/>
      <c r="H12" s="307"/>
      <c r="I12" s="307"/>
      <c r="J12" s="308"/>
    </row>
    <row r="13" spans="1:10" ht="18" customHeight="1" thickBot="1">
      <c r="A13" s="299"/>
      <c r="B13" s="304"/>
      <c r="C13" s="286"/>
      <c r="D13" s="287"/>
      <c r="E13" s="67" t="s">
        <v>36</v>
      </c>
      <c r="F13" s="67" t="s">
        <v>124</v>
      </c>
      <c r="G13" s="67" t="s">
        <v>125</v>
      </c>
      <c r="H13" s="67" t="s">
        <v>126</v>
      </c>
      <c r="I13" s="309" t="s">
        <v>19</v>
      </c>
      <c r="J13" s="310"/>
    </row>
    <row r="14" spans="1:10" ht="9.75" customHeight="1">
      <c r="A14" s="259">
        <v>1</v>
      </c>
      <c r="B14" s="267" t="str">
        <f>ORÇAMENTO_BASE!D14</f>
        <v>Sub Total</v>
      </c>
      <c r="C14" s="268"/>
      <c r="D14" s="269"/>
      <c r="E14" s="296">
        <f>I14/I56</f>
        <v>0.04058179188441976</v>
      </c>
      <c r="F14" s="88">
        <v>1</v>
      </c>
      <c r="G14" s="68"/>
      <c r="H14" s="69"/>
      <c r="I14" s="311">
        <f>ORÇAMENTO_BASE!I14</f>
        <v>2866.777983</v>
      </c>
      <c r="J14" s="312"/>
    </row>
    <row r="15" spans="1:10" ht="4.5" customHeight="1">
      <c r="A15" s="259"/>
      <c r="B15" s="267"/>
      <c r="C15" s="268"/>
      <c r="D15" s="269"/>
      <c r="E15" s="273"/>
      <c r="F15" s="70"/>
      <c r="G15" s="71"/>
      <c r="H15" s="72"/>
      <c r="I15" s="255"/>
      <c r="J15" s="256"/>
    </row>
    <row r="16" spans="1:10" ht="9.75" customHeight="1" thickBot="1">
      <c r="A16" s="260"/>
      <c r="B16" s="270"/>
      <c r="C16" s="271"/>
      <c r="D16" s="272"/>
      <c r="E16" s="281"/>
      <c r="F16" s="73">
        <f>I14*F14</f>
        <v>2866.777983</v>
      </c>
      <c r="G16" s="74"/>
      <c r="H16" s="75"/>
      <c r="I16" s="257"/>
      <c r="J16" s="258"/>
    </row>
    <row r="17" spans="1:10" ht="12" customHeight="1">
      <c r="A17" s="259">
        <v>2</v>
      </c>
      <c r="B17" s="267" t="str">
        <f>ORÇAMENTO_BASE!D15</f>
        <v>DEMOLIÇÕES E RETIRADAS:</v>
      </c>
      <c r="C17" s="268"/>
      <c r="D17" s="269"/>
      <c r="E17" s="296">
        <f>I17/I56</f>
        <v>0.11154858863507772</v>
      </c>
      <c r="F17" s="88">
        <v>1</v>
      </c>
      <c r="G17" s="68"/>
      <c r="H17" s="69"/>
      <c r="I17" s="311">
        <f>ORÇAMENTO_BASE!I26</f>
        <v>7880.0127615</v>
      </c>
      <c r="J17" s="312"/>
    </row>
    <row r="18" spans="1:10" ht="4.5" customHeight="1">
      <c r="A18" s="259"/>
      <c r="B18" s="267"/>
      <c r="C18" s="268"/>
      <c r="D18" s="269"/>
      <c r="E18" s="273"/>
      <c r="F18" s="70"/>
      <c r="G18" s="71"/>
      <c r="H18" s="72"/>
      <c r="I18" s="255"/>
      <c r="J18" s="256"/>
    </row>
    <row r="19" spans="1:10" ht="9.75" customHeight="1">
      <c r="A19" s="260"/>
      <c r="B19" s="270"/>
      <c r="C19" s="271"/>
      <c r="D19" s="272"/>
      <c r="E19" s="281"/>
      <c r="F19" s="73">
        <f>I17*F17</f>
        <v>7880.0127615</v>
      </c>
      <c r="G19" s="74"/>
      <c r="H19" s="75"/>
      <c r="I19" s="257"/>
      <c r="J19" s="258"/>
    </row>
    <row r="20" spans="1:10" ht="9.75" customHeight="1">
      <c r="A20" s="259">
        <v>3</v>
      </c>
      <c r="B20" s="264" t="str">
        <f>ORÇAMENTO_BASE!D27</f>
        <v>MOVIMENTO DE TERRA</v>
      </c>
      <c r="C20" s="265"/>
      <c r="D20" s="266"/>
      <c r="E20" s="280">
        <f>I20/I56</f>
        <v>0.006449039287203745</v>
      </c>
      <c r="F20" s="88">
        <v>1</v>
      </c>
      <c r="G20" s="76"/>
      <c r="H20" s="77"/>
      <c r="I20" s="253">
        <f>ORÇAMENTO_BASE!I29</f>
        <v>455.57288087999996</v>
      </c>
      <c r="J20" s="254"/>
    </row>
    <row r="21" spans="1:10" ht="4.5" customHeight="1">
      <c r="A21" s="259"/>
      <c r="B21" s="267"/>
      <c r="C21" s="268"/>
      <c r="D21" s="269"/>
      <c r="E21" s="273"/>
      <c r="F21" s="78"/>
      <c r="G21" s="79"/>
      <c r="H21" s="80"/>
      <c r="I21" s="255"/>
      <c r="J21" s="256"/>
    </row>
    <row r="22" spans="1:10" ht="9.75" customHeight="1">
      <c r="A22" s="260"/>
      <c r="B22" s="270"/>
      <c r="C22" s="271"/>
      <c r="D22" s="272"/>
      <c r="E22" s="281"/>
      <c r="F22" s="73">
        <f>I20*F20</f>
        <v>455.57288087999996</v>
      </c>
      <c r="G22" s="81"/>
      <c r="H22" s="75"/>
      <c r="I22" s="257"/>
      <c r="J22" s="258"/>
    </row>
    <row r="23" spans="1:10" ht="9.75" customHeight="1">
      <c r="A23" s="259">
        <v>4</v>
      </c>
      <c r="B23" s="264" t="str">
        <f>ORÇAMENTO_BASE!D30</f>
        <v>ESTRUTURA</v>
      </c>
      <c r="C23" s="265"/>
      <c r="D23" s="266"/>
      <c r="E23" s="280">
        <f>I23/I56</f>
        <v>0.016641697536698138</v>
      </c>
      <c r="F23" s="88">
        <v>1</v>
      </c>
      <c r="G23" s="76"/>
      <c r="H23" s="77"/>
      <c r="I23" s="253">
        <f>ORÇAMENTO_BASE!I32</f>
        <v>1175.602404</v>
      </c>
      <c r="J23" s="254"/>
    </row>
    <row r="24" spans="1:10" ht="4.5" customHeight="1">
      <c r="A24" s="259"/>
      <c r="B24" s="267"/>
      <c r="C24" s="268"/>
      <c r="D24" s="269"/>
      <c r="E24" s="273"/>
      <c r="F24" s="78"/>
      <c r="G24" s="79"/>
      <c r="H24" s="80"/>
      <c r="I24" s="255"/>
      <c r="J24" s="256"/>
    </row>
    <row r="25" spans="1:10" ht="9.75" customHeight="1">
      <c r="A25" s="260"/>
      <c r="B25" s="270"/>
      <c r="C25" s="271"/>
      <c r="D25" s="272"/>
      <c r="E25" s="281"/>
      <c r="F25" s="73">
        <f>I23*F23</f>
        <v>1175.602404</v>
      </c>
      <c r="G25" s="81"/>
      <c r="H25" s="75"/>
      <c r="I25" s="257"/>
      <c r="J25" s="258"/>
    </row>
    <row r="26" spans="1:10" ht="9.75" customHeight="1">
      <c r="A26" s="259">
        <v>5</v>
      </c>
      <c r="B26" s="264" t="str">
        <f>ORÇAMENTO_BASE!D33</f>
        <v>ALVENARIA</v>
      </c>
      <c r="C26" s="265"/>
      <c r="D26" s="266"/>
      <c r="E26" s="280">
        <f>I26/I56</f>
        <v>0.043674162070137704</v>
      </c>
      <c r="F26" s="88">
        <v>0.5</v>
      </c>
      <c r="G26" s="88">
        <v>0.5</v>
      </c>
      <c r="H26" s="77"/>
      <c r="I26" s="253">
        <f>ORÇAMENTO_BASE!I35</f>
        <v>3085.2291245599995</v>
      </c>
      <c r="J26" s="254"/>
    </row>
    <row r="27" spans="1:10" ht="4.5" customHeight="1">
      <c r="A27" s="259"/>
      <c r="B27" s="267"/>
      <c r="C27" s="268"/>
      <c r="D27" s="269"/>
      <c r="E27" s="273"/>
      <c r="F27" s="78"/>
      <c r="G27" s="82"/>
      <c r="H27" s="80"/>
      <c r="I27" s="255"/>
      <c r="J27" s="256"/>
    </row>
    <row r="28" spans="1:10" ht="9.75" customHeight="1">
      <c r="A28" s="260"/>
      <c r="B28" s="270"/>
      <c r="C28" s="271"/>
      <c r="D28" s="272"/>
      <c r="E28" s="281"/>
      <c r="F28" s="73">
        <f>I26*F26</f>
        <v>1542.6145622799997</v>
      </c>
      <c r="G28" s="73">
        <f>I26*F26</f>
        <v>1542.6145622799997</v>
      </c>
      <c r="H28" s="75"/>
      <c r="I28" s="257"/>
      <c r="J28" s="258"/>
    </row>
    <row r="29" spans="1:10" ht="9.75" customHeight="1">
      <c r="A29" s="259">
        <v>6</v>
      </c>
      <c r="B29" s="264" t="str">
        <f>ORÇAMENTO_BASE!D36</f>
        <v>COBERTURA</v>
      </c>
      <c r="C29" s="265"/>
      <c r="D29" s="266"/>
      <c r="E29" s="280">
        <f>I29/I56</f>
        <v>0.21120040717271055</v>
      </c>
      <c r="F29" s="88">
        <v>0.65</v>
      </c>
      <c r="G29" s="88">
        <v>0.35</v>
      </c>
      <c r="H29" s="77"/>
      <c r="I29" s="253">
        <f>ORÇAMENTO_BASE!I40</f>
        <v>14919.614171000001</v>
      </c>
      <c r="J29" s="254"/>
    </row>
    <row r="30" spans="1:10" ht="4.5" customHeight="1">
      <c r="A30" s="259"/>
      <c r="B30" s="267"/>
      <c r="C30" s="268"/>
      <c r="D30" s="269"/>
      <c r="E30" s="273"/>
      <c r="F30" s="79"/>
      <c r="G30" s="78"/>
      <c r="H30" s="80"/>
      <c r="I30" s="255"/>
      <c r="J30" s="256"/>
    </row>
    <row r="31" spans="1:10" ht="9.75" customHeight="1">
      <c r="A31" s="260"/>
      <c r="B31" s="270"/>
      <c r="C31" s="271"/>
      <c r="D31" s="272"/>
      <c r="E31" s="281"/>
      <c r="F31" s="73">
        <f>I29*F29</f>
        <v>9697.749211150001</v>
      </c>
      <c r="G31" s="73">
        <f>I29*G29</f>
        <v>5221.86495985</v>
      </c>
      <c r="H31" s="75"/>
      <c r="I31" s="257"/>
      <c r="J31" s="258"/>
    </row>
    <row r="32" spans="1:10" ht="9.75" customHeight="1">
      <c r="A32" s="259">
        <v>7</v>
      </c>
      <c r="B32" s="264" t="str">
        <f>ORÇAMENTO_BASE!D41</f>
        <v>IMPERMEABILIZAÇÕES/TRATAMENTOS</v>
      </c>
      <c r="C32" s="265"/>
      <c r="D32" s="266"/>
      <c r="E32" s="273">
        <f>I32/I56</f>
        <v>0.006946847218569117</v>
      </c>
      <c r="F32" s="83"/>
      <c r="G32" s="88">
        <v>1</v>
      </c>
      <c r="H32" s="88"/>
      <c r="I32" s="253">
        <f>ORÇAMENTO_BASE!I43</f>
        <v>490.73901700000005</v>
      </c>
      <c r="J32" s="254"/>
    </row>
    <row r="33" spans="1:10" ht="4.5" customHeight="1">
      <c r="A33" s="259"/>
      <c r="B33" s="267"/>
      <c r="C33" s="268"/>
      <c r="D33" s="269"/>
      <c r="E33" s="273"/>
      <c r="F33" s="79"/>
      <c r="G33" s="85"/>
      <c r="H33" s="191"/>
      <c r="I33" s="255"/>
      <c r="J33" s="256"/>
    </row>
    <row r="34" spans="1:10" ht="9.75" customHeight="1" thickBot="1">
      <c r="A34" s="260"/>
      <c r="B34" s="270"/>
      <c r="C34" s="271"/>
      <c r="D34" s="272"/>
      <c r="E34" s="274"/>
      <c r="F34" s="81"/>
      <c r="G34" s="73">
        <f>I32*G32</f>
        <v>490.73901700000005</v>
      </c>
      <c r="H34" s="73"/>
      <c r="I34" s="257"/>
      <c r="J34" s="258"/>
    </row>
    <row r="35" spans="1:10" ht="9.75" customHeight="1">
      <c r="A35" s="259">
        <v>8</v>
      </c>
      <c r="B35" s="264" t="str">
        <f>ORÇAMENTO_BASE!D44</f>
        <v>ESQUADRIAS</v>
      </c>
      <c r="C35" s="265"/>
      <c r="D35" s="266"/>
      <c r="E35" s="273">
        <f>I35/I56</f>
        <v>0.0887357166812015</v>
      </c>
      <c r="F35" s="83"/>
      <c r="G35" s="88">
        <v>1</v>
      </c>
      <c r="H35" s="88"/>
      <c r="I35" s="253">
        <f>ORÇAMENTO_BASE!I57</f>
        <v>6268.4664002</v>
      </c>
      <c r="J35" s="254"/>
    </row>
    <row r="36" spans="1:10" ht="4.5" customHeight="1">
      <c r="A36" s="259"/>
      <c r="B36" s="267"/>
      <c r="C36" s="268"/>
      <c r="D36" s="269"/>
      <c r="E36" s="273"/>
      <c r="F36" s="79"/>
      <c r="G36" s="85"/>
      <c r="H36" s="191"/>
      <c r="I36" s="255"/>
      <c r="J36" s="256"/>
    </row>
    <row r="37" spans="1:10" ht="9.75" customHeight="1" thickBot="1">
      <c r="A37" s="260"/>
      <c r="B37" s="270"/>
      <c r="C37" s="271"/>
      <c r="D37" s="272"/>
      <c r="E37" s="274"/>
      <c r="F37" s="81"/>
      <c r="G37" s="73">
        <f>I35*G35</f>
        <v>6268.4664002</v>
      </c>
      <c r="H37" s="73"/>
      <c r="I37" s="257"/>
      <c r="J37" s="258"/>
    </row>
    <row r="38" spans="1:10" ht="9.75" customHeight="1">
      <c r="A38" s="259">
        <v>9</v>
      </c>
      <c r="B38" s="264" t="str">
        <f>ORÇAMENTO_BASE!D58</f>
        <v>FERRAGEM- PORTAS/JANELA</v>
      </c>
      <c r="C38" s="265"/>
      <c r="D38" s="266"/>
      <c r="E38" s="273">
        <f>I38/I56</f>
        <v>0.01579772599072894</v>
      </c>
      <c r="F38" s="83"/>
      <c r="G38" s="88">
        <v>1</v>
      </c>
      <c r="I38" s="253">
        <f>ORÇAMENTO_BASE!I62</f>
        <v>1115.982586</v>
      </c>
      <c r="J38" s="254"/>
    </row>
    <row r="39" spans="1:10" ht="4.5" customHeight="1">
      <c r="A39" s="259"/>
      <c r="B39" s="267"/>
      <c r="C39" s="268"/>
      <c r="D39" s="269"/>
      <c r="E39" s="273"/>
      <c r="F39" s="79"/>
      <c r="G39" s="85"/>
      <c r="I39" s="255"/>
      <c r="J39" s="256"/>
    </row>
    <row r="40" spans="1:10" ht="9.75" customHeight="1" thickBot="1">
      <c r="A40" s="260"/>
      <c r="B40" s="270"/>
      <c r="C40" s="271"/>
      <c r="D40" s="272"/>
      <c r="E40" s="274"/>
      <c r="F40" s="81"/>
      <c r="G40" s="73">
        <f>I38*G38</f>
        <v>1115.982586</v>
      </c>
      <c r="I40" s="257"/>
      <c r="J40" s="258"/>
    </row>
    <row r="41" spans="1:10" ht="9.75" customHeight="1">
      <c r="A41" s="259">
        <v>10</v>
      </c>
      <c r="B41" s="264" t="str">
        <f>ORÇAMENTO_BASE!D64</f>
        <v>REVESTIMENTO </v>
      </c>
      <c r="C41" s="265"/>
      <c r="D41" s="266"/>
      <c r="E41" s="273">
        <f>I41/I56</f>
        <v>0.1399778901099877</v>
      </c>
      <c r="F41" s="83"/>
      <c r="G41" s="88">
        <v>1</v>
      </c>
      <c r="I41" s="253">
        <f>ORÇAMENTO_BASE!I74</f>
        <v>9888.314804259999</v>
      </c>
      <c r="J41" s="254"/>
    </row>
    <row r="42" spans="1:10" ht="4.5" customHeight="1">
      <c r="A42" s="259"/>
      <c r="B42" s="267"/>
      <c r="C42" s="268"/>
      <c r="D42" s="269"/>
      <c r="E42" s="273"/>
      <c r="F42" s="79"/>
      <c r="G42" s="85"/>
      <c r="I42" s="255"/>
      <c r="J42" s="256"/>
    </row>
    <row r="43" spans="1:10" ht="9.75" customHeight="1" thickBot="1">
      <c r="A43" s="260"/>
      <c r="B43" s="270"/>
      <c r="C43" s="271"/>
      <c r="D43" s="272"/>
      <c r="E43" s="274"/>
      <c r="F43" s="81"/>
      <c r="G43" s="73">
        <f>I41*G41</f>
        <v>9888.314804259999</v>
      </c>
      <c r="I43" s="257"/>
      <c r="J43" s="258"/>
    </row>
    <row r="44" spans="1:10" ht="9.75" customHeight="1">
      <c r="A44" s="259">
        <v>11</v>
      </c>
      <c r="B44" s="264" t="str">
        <f>ORÇAMENTO_BASE!D75</f>
        <v>PINTURA</v>
      </c>
      <c r="C44" s="265"/>
      <c r="D44" s="266"/>
      <c r="E44" s="273">
        <f>I44/I56</f>
        <v>0.11688429976399624</v>
      </c>
      <c r="F44" s="83"/>
      <c r="G44" s="76"/>
      <c r="H44" s="88">
        <v>1</v>
      </c>
      <c r="I44" s="253">
        <f>ORÇAMENTO_BASE!I81</f>
        <v>8256.93794094</v>
      </c>
      <c r="J44" s="254"/>
    </row>
    <row r="45" spans="1:10" ht="4.5" customHeight="1">
      <c r="A45" s="259"/>
      <c r="B45" s="267"/>
      <c r="C45" s="268"/>
      <c r="D45" s="269"/>
      <c r="E45" s="273"/>
      <c r="F45" s="79"/>
      <c r="G45" s="84"/>
      <c r="H45" s="85"/>
      <c r="I45" s="255"/>
      <c r="J45" s="256"/>
    </row>
    <row r="46" spans="1:10" ht="9.75" customHeight="1" thickBot="1">
      <c r="A46" s="260"/>
      <c r="B46" s="270"/>
      <c r="C46" s="271"/>
      <c r="D46" s="272"/>
      <c r="E46" s="274"/>
      <c r="F46" s="81"/>
      <c r="G46" s="74"/>
      <c r="H46" s="73">
        <f>I44*H44</f>
        <v>8256.93794094</v>
      </c>
      <c r="I46" s="257"/>
      <c r="J46" s="258"/>
    </row>
    <row r="47" spans="1:10" ht="9.75" customHeight="1">
      <c r="A47" s="259">
        <v>12</v>
      </c>
      <c r="B47" s="264" t="str">
        <f>ORÇAMENTO_BASE!D82</f>
        <v>INSTALAÇÕES ELÉTRICAS </v>
      </c>
      <c r="C47" s="265"/>
      <c r="D47" s="266"/>
      <c r="E47" s="273">
        <f>I47/I56</f>
        <v>0.06470171945106237</v>
      </c>
      <c r="F47" s="83"/>
      <c r="G47" s="76"/>
      <c r="H47" s="88">
        <v>1</v>
      </c>
      <c r="I47" s="253">
        <f>ORÇAMENTO_BASE!I94</f>
        <v>4570.657336</v>
      </c>
      <c r="J47" s="254"/>
    </row>
    <row r="48" spans="1:10" ht="4.5" customHeight="1">
      <c r="A48" s="259"/>
      <c r="B48" s="267"/>
      <c r="C48" s="268"/>
      <c r="D48" s="269"/>
      <c r="E48" s="273"/>
      <c r="F48" s="79"/>
      <c r="G48" s="84"/>
      <c r="H48" s="85"/>
      <c r="I48" s="255"/>
      <c r="J48" s="256"/>
    </row>
    <row r="49" spans="1:10" ht="9.75" customHeight="1" thickBot="1">
      <c r="A49" s="260"/>
      <c r="B49" s="270"/>
      <c r="C49" s="271"/>
      <c r="D49" s="272"/>
      <c r="E49" s="274"/>
      <c r="F49" s="81"/>
      <c r="G49" s="74"/>
      <c r="H49" s="73">
        <f>I47*H47</f>
        <v>4570.657336</v>
      </c>
      <c r="I49" s="257"/>
      <c r="J49" s="258"/>
    </row>
    <row r="50" spans="1:10" ht="9.75" customHeight="1">
      <c r="A50" s="259">
        <v>13</v>
      </c>
      <c r="B50" s="264" t="str">
        <f>ORÇAMENTO_BASE!D95</f>
        <v>INSTALAÇÕES HIDROSANITARIAS</v>
      </c>
      <c r="C50" s="265"/>
      <c r="D50" s="266"/>
      <c r="E50" s="273">
        <f>I50/I56</f>
        <v>0.09026942167334116</v>
      </c>
      <c r="F50" s="83"/>
      <c r="G50" s="76"/>
      <c r="H50" s="88">
        <v>1</v>
      </c>
      <c r="I50" s="253">
        <f>ORÇAMENTO_BASE!I110</f>
        <v>6376.8103519999995</v>
      </c>
      <c r="J50" s="254"/>
    </row>
    <row r="51" spans="1:10" ht="4.5" customHeight="1">
      <c r="A51" s="259"/>
      <c r="B51" s="267"/>
      <c r="C51" s="268"/>
      <c r="D51" s="269"/>
      <c r="E51" s="273"/>
      <c r="F51" s="79"/>
      <c r="G51" s="84"/>
      <c r="H51" s="85"/>
      <c r="I51" s="255"/>
      <c r="J51" s="256"/>
    </row>
    <row r="52" spans="1:10" ht="9.75" customHeight="1" thickBot="1">
      <c r="A52" s="260"/>
      <c r="B52" s="270"/>
      <c r="C52" s="271"/>
      <c r="D52" s="272"/>
      <c r="E52" s="274"/>
      <c r="F52" s="81"/>
      <c r="G52" s="74"/>
      <c r="H52" s="73">
        <f>I50*H50</f>
        <v>6376.8103519999995</v>
      </c>
      <c r="I52" s="257"/>
      <c r="J52" s="258"/>
    </row>
    <row r="53" spans="1:10" ht="9.75" customHeight="1">
      <c r="A53" s="259">
        <v>14</v>
      </c>
      <c r="B53" s="264" t="str">
        <f>ORÇAMENTO_BASE!D111</f>
        <v>LIMPEZA FINAL</v>
      </c>
      <c r="C53" s="265"/>
      <c r="D53" s="266"/>
      <c r="E53" s="273">
        <f>I53/I56</f>
        <v>0.046590692524865376</v>
      </c>
      <c r="F53" s="83"/>
      <c r="G53" s="76"/>
      <c r="H53" s="88">
        <v>1</v>
      </c>
      <c r="I53" s="253">
        <f>ORÇAMENTO_BASE!I113</f>
        <v>3291.2586</v>
      </c>
      <c r="J53" s="254"/>
    </row>
    <row r="54" spans="1:10" ht="4.5" customHeight="1">
      <c r="A54" s="259"/>
      <c r="B54" s="267"/>
      <c r="C54" s="268"/>
      <c r="D54" s="269"/>
      <c r="E54" s="273"/>
      <c r="F54" s="79"/>
      <c r="G54" s="84"/>
      <c r="H54" s="85"/>
      <c r="I54" s="255"/>
      <c r="J54" s="256"/>
    </row>
    <row r="55" spans="1:10" ht="9.75" customHeight="1" thickBot="1">
      <c r="A55" s="260"/>
      <c r="B55" s="270"/>
      <c r="C55" s="271"/>
      <c r="D55" s="272"/>
      <c r="E55" s="274"/>
      <c r="F55" s="81"/>
      <c r="G55" s="74"/>
      <c r="H55" s="73">
        <f>I53*H53</f>
        <v>3291.2586</v>
      </c>
      <c r="I55" s="257"/>
      <c r="J55" s="258"/>
    </row>
    <row r="56" spans="1:12" ht="9.75" customHeight="1">
      <c r="A56" s="282" t="s">
        <v>20</v>
      </c>
      <c r="B56" s="283"/>
      <c r="C56" s="283"/>
      <c r="D56" s="284"/>
      <c r="E56" s="288">
        <f>SUM(E14:E55)</f>
        <v>1.0000000000000002</v>
      </c>
      <c r="F56" s="290">
        <f>SUM(F19:F55)</f>
        <v>20754.701819809998</v>
      </c>
      <c r="G56" s="290">
        <f>SUM(G17:G55)</f>
        <v>24532.832329589997</v>
      </c>
      <c r="H56" s="290">
        <f>SUM(H17:H55)</f>
        <v>22499.66422894</v>
      </c>
      <c r="I56" s="275">
        <f>I53+I50+I47+I44+I41+I38+I35+I32+I29+I26+I23+I20+I17+I14</f>
        <v>70641.97636134</v>
      </c>
      <c r="J56" s="276"/>
      <c r="L56" s="86">
        <f>F56+G56+H56</f>
        <v>67787.19837833999</v>
      </c>
    </row>
    <row r="57" spans="1:10" ht="9.75" customHeight="1" thickBot="1">
      <c r="A57" s="285"/>
      <c r="B57" s="286"/>
      <c r="C57" s="286"/>
      <c r="D57" s="287"/>
      <c r="E57" s="289"/>
      <c r="F57" s="291"/>
      <c r="G57" s="291"/>
      <c r="H57" s="291"/>
      <c r="I57" s="277"/>
      <c r="J57" s="278"/>
    </row>
    <row r="58" spans="1:12" ht="9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L58" s="86"/>
    </row>
    <row r="59" spans="1:12" ht="9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L59" s="86">
        <v>159336.88</v>
      </c>
    </row>
    <row r="60" spans="1:12" ht="9.75" customHeight="1">
      <c r="A60" s="64"/>
      <c r="B60" s="64"/>
      <c r="C60" s="64"/>
      <c r="D60" s="64"/>
      <c r="E60" s="64"/>
      <c r="F60" s="64"/>
      <c r="G60" s="279" t="s">
        <v>262</v>
      </c>
      <c r="H60" s="279"/>
      <c r="I60" s="279"/>
      <c r="J60" s="279"/>
      <c r="L60" s="86"/>
    </row>
    <row r="61" spans="1:12" ht="9.75" customHeight="1">
      <c r="A61" s="64"/>
      <c r="B61" s="87"/>
      <c r="C61" s="87"/>
      <c r="D61" s="87"/>
      <c r="E61" s="64"/>
      <c r="F61" s="64"/>
      <c r="G61" s="64"/>
      <c r="H61" s="64"/>
      <c r="I61" s="64"/>
      <c r="J61" s="64"/>
      <c r="L61" s="86"/>
    </row>
    <row r="62" spans="1:12" ht="9.75" customHeight="1">
      <c r="A62" s="64"/>
      <c r="B62" s="263" t="s">
        <v>32</v>
      </c>
      <c r="C62" s="263"/>
      <c r="D62" s="263"/>
      <c r="E62" s="64"/>
      <c r="F62" s="64"/>
      <c r="G62" s="64"/>
      <c r="H62" s="64"/>
      <c r="I62" s="64"/>
      <c r="J62" s="64"/>
      <c r="L62" s="86"/>
    </row>
    <row r="63" spans="1:12" ht="9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L63" s="86"/>
    </row>
  </sheetData>
  <sheetProtection/>
  <mergeCells count="74">
    <mergeCell ref="A14:A16"/>
    <mergeCell ref="B14:D16"/>
    <mergeCell ref="E14:E16"/>
    <mergeCell ref="I14:J16"/>
    <mergeCell ref="I50:J52"/>
    <mergeCell ref="A44:A46"/>
    <mergeCell ref="B44:D46"/>
    <mergeCell ref="E44:E46"/>
    <mergeCell ref="I44:J46"/>
    <mergeCell ref="A47:A49"/>
    <mergeCell ref="B47:D49"/>
    <mergeCell ref="A50:A52"/>
    <mergeCell ref="B50:D52"/>
    <mergeCell ref="E50:E52"/>
    <mergeCell ref="A23:A25"/>
    <mergeCell ref="B23:D25"/>
    <mergeCell ref="E23:E25"/>
    <mergeCell ref="E47:E49"/>
    <mergeCell ref="I47:J49"/>
    <mergeCell ref="A10:A13"/>
    <mergeCell ref="B10:D13"/>
    <mergeCell ref="E10:J12"/>
    <mergeCell ref="I13:J13"/>
    <mergeCell ref="I17:J19"/>
    <mergeCell ref="A20:A22"/>
    <mergeCell ref="B20:D22"/>
    <mergeCell ref="E20:E22"/>
    <mergeCell ref="I23:J25"/>
    <mergeCell ref="A26:A28"/>
    <mergeCell ref="A2:C2"/>
    <mergeCell ref="A5:I5"/>
    <mergeCell ref="A3:I3"/>
    <mergeCell ref="A4:I4"/>
    <mergeCell ref="A6:I6"/>
    <mergeCell ref="A17:A19"/>
    <mergeCell ref="B17:D19"/>
    <mergeCell ref="E17:E19"/>
    <mergeCell ref="A56:D57"/>
    <mergeCell ref="E56:E57"/>
    <mergeCell ref="F56:F57"/>
    <mergeCell ref="G56:G57"/>
    <mergeCell ref="H56:H57"/>
    <mergeCell ref="I20:J22"/>
    <mergeCell ref="A29:A31"/>
    <mergeCell ref="B29:D31"/>
    <mergeCell ref="E29:E31"/>
    <mergeCell ref="I29:J31"/>
    <mergeCell ref="B26:D28"/>
    <mergeCell ref="A32:A34"/>
    <mergeCell ref="B32:D34"/>
    <mergeCell ref="E32:E34"/>
    <mergeCell ref="I32:J34"/>
    <mergeCell ref="E26:E28"/>
    <mergeCell ref="I26:J28"/>
    <mergeCell ref="I56:J57"/>
    <mergeCell ref="G60:J60"/>
    <mergeCell ref="A35:A37"/>
    <mergeCell ref="B35:D37"/>
    <mergeCell ref="E35:E37"/>
    <mergeCell ref="I35:J37"/>
    <mergeCell ref="A38:A40"/>
    <mergeCell ref="B38:D40"/>
    <mergeCell ref="E38:E40"/>
    <mergeCell ref="I38:J40"/>
    <mergeCell ref="I53:J55"/>
    <mergeCell ref="A41:A43"/>
    <mergeCell ref="A8:J8"/>
    <mergeCell ref="B62:D62"/>
    <mergeCell ref="B41:D43"/>
    <mergeCell ref="E41:E43"/>
    <mergeCell ref="I41:J43"/>
    <mergeCell ref="A53:A55"/>
    <mergeCell ref="B53:D55"/>
    <mergeCell ref="E53:E55"/>
  </mergeCells>
  <printOptions horizontalCentered="1"/>
  <pageMargins left="0.4724409448818898" right="0.4724409448818898" top="0.5905511811023623" bottom="0.5905511811023623" header="0.15748031496062992" footer="0.31496062992125984"/>
  <pageSetup fitToHeight="0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view="pageBreakPreview" zoomScale="87" zoomScaleSheetLayoutView="87" zoomScalePageLayoutView="0" workbookViewId="0" topLeftCell="A22">
      <selection activeCell="A7" sqref="A7:I7"/>
    </sheetView>
  </sheetViews>
  <sheetFormatPr defaultColWidth="9.140625" defaultRowHeight="12.75"/>
  <cols>
    <col min="1" max="3" width="9.140625" style="39" customWidth="1"/>
    <col min="4" max="4" width="18.421875" style="39" customWidth="1"/>
    <col min="5" max="8" width="9.140625" style="39" customWidth="1"/>
    <col min="9" max="9" width="7.00390625" style="39" hidden="1" customWidth="1"/>
    <col min="10" max="16384" width="9.140625" style="39" customWidth="1"/>
  </cols>
  <sheetData>
    <row r="1" ht="12.75"/>
    <row r="2" spans="1:9" ht="13.5">
      <c r="A2" s="319" t="s">
        <v>128</v>
      </c>
      <c r="B2" s="319"/>
      <c r="C2" s="319"/>
      <c r="D2" s="319"/>
      <c r="E2" s="319"/>
      <c r="F2" s="319"/>
      <c r="G2" s="319"/>
      <c r="H2" s="319"/>
      <c r="I2" s="58"/>
    </row>
    <row r="3" spans="1:9" ht="13.5">
      <c r="A3" s="292" t="s">
        <v>263</v>
      </c>
      <c r="B3" s="292"/>
      <c r="C3" s="292"/>
      <c r="D3" s="292"/>
      <c r="E3" s="292"/>
      <c r="F3" s="292"/>
      <c r="G3" s="292"/>
      <c r="H3" s="292"/>
      <c r="I3" s="58"/>
    </row>
    <row r="4" spans="1:9" ht="16.5">
      <c r="A4" s="320" t="s">
        <v>259</v>
      </c>
      <c r="B4" s="320"/>
      <c r="C4" s="320"/>
      <c r="D4" s="320"/>
      <c r="E4" s="320"/>
      <c r="F4" s="320"/>
      <c r="G4" s="320"/>
      <c r="H4" s="320"/>
      <c r="I4" s="320"/>
    </row>
    <row r="5" spans="1:9" ht="16.5">
      <c r="A5" s="320" t="s">
        <v>260</v>
      </c>
      <c r="B5" s="320"/>
      <c r="C5" s="320"/>
      <c r="D5" s="320"/>
      <c r="E5" s="320"/>
      <c r="F5" s="320"/>
      <c r="G5" s="320"/>
      <c r="H5" s="320"/>
      <c r="I5" s="320"/>
    </row>
    <row r="6" spans="1:9" ht="13.5">
      <c r="A6" s="294" t="str">
        <f>ORÇAMENTO_BASE!A5</f>
        <v>OBJETO: REFORMA DA E.M.E.F.PARAISO</v>
      </c>
      <c r="B6" s="295"/>
      <c r="C6" s="295"/>
      <c r="D6" s="295"/>
      <c r="E6" s="295"/>
      <c r="F6" s="295"/>
      <c r="G6" s="295"/>
      <c r="H6" s="295"/>
      <c r="I6" s="295"/>
    </row>
    <row r="7" spans="1:10" ht="16.5" customHeight="1">
      <c r="A7" s="321" t="s">
        <v>261</v>
      </c>
      <c r="B7" s="321"/>
      <c r="C7" s="321"/>
      <c r="D7" s="321"/>
      <c r="E7" s="321"/>
      <c r="F7" s="321"/>
      <c r="G7" s="321"/>
      <c r="H7" s="321"/>
      <c r="I7" s="321"/>
      <c r="J7" s="63"/>
    </row>
    <row r="8" ht="12.75"/>
    <row r="9" spans="1:9" ht="12.75">
      <c r="A9" s="313" t="s">
        <v>193</v>
      </c>
      <c r="B9" s="314"/>
      <c r="C9" s="314"/>
      <c r="D9" s="314"/>
      <c r="E9" s="315"/>
      <c r="F9" s="313"/>
      <c r="G9" s="314"/>
      <c r="H9" s="314"/>
      <c r="I9" s="315"/>
    </row>
    <row r="10" spans="1:9" ht="27" customHeight="1">
      <c r="A10" s="316" t="s">
        <v>315</v>
      </c>
      <c r="B10" s="317"/>
      <c r="C10" s="317"/>
      <c r="D10" s="317"/>
      <c r="E10" s="318"/>
      <c r="F10" s="316" t="s">
        <v>194</v>
      </c>
      <c r="G10" s="317"/>
      <c r="H10" s="317"/>
      <c r="I10" s="318"/>
    </row>
    <row r="11" spans="1:5" ht="12.75">
      <c r="A11" s="40"/>
      <c r="B11" s="40"/>
      <c r="C11" s="40"/>
      <c r="D11" s="40"/>
      <c r="E11" s="40"/>
    </row>
    <row r="12" ht="12.75"/>
    <row r="13" ht="35.25">
      <c r="A13" s="41" t="s">
        <v>195</v>
      </c>
    </row>
    <row r="14" ht="12.75"/>
    <row r="15" ht="12.75">
      <c r="A15" s="39" t="s">
        <v>196</v>
      </c>
    </row>
    <row r="16" ht="13.5" thickBot="1"/>
    <row r="17" ht="13.5" thickBot="1">
      <c r="B17" s="42">
        <v>0.0051</v>
      </c>
    </row>
    <row r="18" spans="9:10" ht="13.5" thickBot="1">
      <c r="I18" s="43">
        <v>1</v>
      </c>
      <c r="J18" s="44">
        <f>1+B21+B26+B34+B38</f>
        <v>1.071</v>
      </c>
    </row>
    <row r="19" spans="1:10" ht="13.5" thickBot="1">
      <c r="A19" s="39" t="s">
        <v>197</v>
      </c>
      <c r="I19" s="45">
        <v>2</v>
      </c>
      <c r="J19" s="44">
        <f>1+B17</f>
        <v>1.0051</v>
      </c>
    </row>
    <row r="20" spans="9:10" ht="13.5" thickBot="1">
      <c r="I20" s="45">
        <v>3</v>
      </c>
      <c r="J20" s="44">
        <f>1+B30</f>
        <v>1.0576</v>
      </c>
    </row>
    <row r="21" spans="2:10" ht="13.5" thickBot="1">
      <c r="B21" s="42">
        <v>0.004</v>
      </c>
      <c r="I21" s="46">
        <v>4</v>
      </c>
      <c r="J21" s="44">
        <f>1-C43-E43-G43-C45</f>
        <v>0.8935</v>
      </c>
    </row>
    <row r="22" ht="12.75"/>
    <row r="23" ht="12.75"/>
    <row r="24" ht="12.75">
      <c r="A24" s="39" t="s">
        <v>198</v>
      </c>
    </row>
    <row r="25" ht="13.5" thickBot="1"/>
    <row r="26" ht="13.5" thickBot="1">
      <c r="B26" s="42">
        <v>0.047</v>
      </c>
    </row>
    <row r="27" ht="12.75"/>
    <row r="28" ht="12.75">
      <c r="A28" s="39" t="s">
        <v>199</v>
      </c>
    </row>
    <row r="29" ht="13.5" thickBot="1"/>
    <row r="30" ht="13.5" thickBot="1">
      <c r="B30" s="42">
        <v>0.0576</v>
      </c>
    </row>
    <row r="31" ht="12.75"/>
    <row r="32" ht="12.75">
      <c r="A32" s="39" t="s">
        <v>200</v>
      </c>
    </row>
    <row r="33" ht="13.5" thickBot="1">
      <c r="A33" s="39" t="s">
        <v>201</v>
      </c>
    </row>
    <row r="34" ht="13.5" thickBot="1">
      <c r="B34" s="42">
        <v>0.01</v>
      </c>
    </row>
    <row r="35" ht="12.75"/>
    <row r="36" ht="12.75">
      <c r="A36" s="39" t="s">
        <v>202</v>
      </c>
    </row>
    <row r="37" ht="13.5" thickBot="1">
      <c r="A37" s="39" t="s">
        <v>201</v>
      </c>
    </row>
    <row r="38" ht="13.5" thickBot="1">
      <c r="B38" s="42">
        <v>0.01</v>
      </c>
    </row>
    <row r="39" ht="12.75">
      <c r="B39" s="47"/>
    </row>
    <row r="40" spans="1:2" ht="12.75">
      <c r="A40" s="39" t="s">
        <v>203</v>
      </c>
      <c r="B40" s="47"/>
    </row>
    <row r="41" ht="12.75"/>
    <row r="42" ht="13.5" thickBot="1"/>
    <row r="43" spans="2:7" ht="13.5" thickBot="1">
      <c r="B43" s="39" t="s">
        <v>204</v>
      </c>
      <c r="C43" s="42">
        <v>0.03</v>
      </c>
      <c r="D43" s="48" t="s">
        <v>205</v>
      </c>
      <c r="E43" s="42">
        <v>0.0065</v>
      </c>
      <c r="F43" s="48" t="s">
        <v>206</v>
      </c>
      <c r="G43" s="42">
        <v>0.025</v>
      </c>
    </row>
    <row r="44" ht="13.5" thickBot="1"/>
    <row r="45" spans="2:3" ht="13.5" thickBot="1">
      <c r="B45" s="39" t="s">
        <v>207</v>
      </c>
      <c r="C45" s="42">
        <v>0.045</v>
      </c>
    </row>
    <row r="50" spans="2:4" ht="30">
      <c r="B50" s="49" t="s">
        <v>208</v>
      </c>
      <c r="D50" s="50">
        <f>(J18*J19*J20/J21)-1</f>
        <v>0.27416487628427566</v>
      </c>
    </row>
  </sheetData>
  <sheetProtection/>
  <mergeCells count="10">
    <mergeCell ref="A9:E9"/>
    <mergeCell ref="F9:I9"/>
    <mergeCell ref="A10:E10"/>
    <mergeCell ref="F10:I10"/>
    <mergeCell ref="A2:H2"/>
    <mergeCell ref="A3:H3"/>
    <mergeCell ref="A4:I4"/>
    <mergeCell ref="A5:I5"/>
    <mergeCell ref="A6:I6"/>
    <mergeCell ref="A7:I7"/>
  </mergeCells>
  <printOptions/>
  <pageMargins left="0.787401575" right="0.787401575" top="0.984251969" bottom="0.984251969" header="0.492125985" footer="0.492125985"/>
  <pageSetup fitToHeight="0" fitToWidth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H50"/>
  <sheetViews>
    <sheetView tabSelected="1" view="pageBreakPreview" zoomScale="60" zoomScalePageLayoutView="0" workbookViewId="0" topLeftCell="A1">
      <selection activeCell="B19" sqref="B19"/>
    </sheetView>
  </sheetViews>
  <sheetFormatPr defaultColWidth="9.140625" defaultRowHeight="12.75"/>
  <cols>
    <col min="2" max="2" width="76.140625" style="0" customWidth="1"/>
    <col min="3" max="3" width="13.8515625" style="0" bestFit="1" customWidth="1"/>
    <col min="4" max="4" width="18.28125" style="0" bestFit="1" customWidth="1"/>
  </cols>
  <sheetData>
    <row r="3" spans="1:4" ht="18">
      <c r="A3" s="326" t="s">
        <v>128</v>
      </c>
      <c r="B3" s="326"/>
      <c r="C3" s="326"/>
      <c r="D3" s="326"/>
    </row>
    <row r="4" spans="1:4" ht="18">
      <c r="A4" s="326" t="s">
        <v>258</v>
      </c>
      <c r="B4" s="326"/>
      <c r="C4" s="326"/>
      <c r="D4" s="326"/>
    </row>
    <row r="5" spans="1:4" ht="18">
      <c r="A5" s="326" t="s">
        <v>259</v>
      </c>
      <c r="B5" s="326"/>
      <c r="C5" s="326"/>
      <c r="D5" s="326"/>
    </row>
    <row r="6" spans="1:4" ht="18">
      <c r="A6" s="327" t="s">
        <v>260</v>
      </c>
      <c r="B6" s="326"/>
      <c r="C6" s="326"/>
      <c r="D6" s="326"/>
    </row>
    <row r="7" spans="1:4" ht="18">
      <c r="A7" s="326" t="s">
        <v>316</v>
      </c>
      <c r="B7" s="326"/>
      <c r="C7" s="326"/>
      <c r="D7" s="326"/>
    </row>
    <row r="8" spans="1:8" ht="18" customHeight="1">
      <c r="A8" s="207" t="s">
        <v>432</v>
      </c>
      <c r="B8" s="207"/>
      <c r="C8" s="207"/>
      <c r="D8" s="207"/>
      <c r="E8" s="52"/>
      <c r="F8" s="52"/>
      <c r="G8" s="52"/>
      <c r="H8" s="52"/>
    </row>
    <row r="10" spans="1:4" ht="15.75">
      <c r="A10" s="322" t="s">
        <v>317</v>
      </c>
      <c r="B10" s="322"/>
      <c r="C10" s="322"/>
      <c r="D10" s="322"/>
    </row>
    <row r="11" spans="1:4" ht="14.25">
      <c r="A11" s="192" t="s">
        <v>318</v>
      </c>
      <c r="B11" s="192" t="s">
        <v>319</v>
      </c>
      <c r="C11" s="193" t="s">
        <v>320</v>
      </c>
      <c r="D11" s="193" t="s">
        <v>321</v>
      </c>
    </row>
    <row r="12" spans="1:4" ht="15">
      <c r="A12" s="194"/>
      <c r="B12" s="323" t="s">
        <v>322</v>
      </c>
      <c r="C12" s="324"/>
      <c r="D12" s="194"/>
    </row>
    <row r="13" spans="1:4" ht="15">
      <c r="A13" s="195" t="s">
        <v>323</v>
      </c>
      <c r="B13" s="196" t="s">
        <v>324</v>
      </c>
      <c r="C13" s="194"/>
      <c r="D13" s="194"/>
    </row>
    <row r="14" spans="1:4" ht="15">
      <c r="A14" s="197" t="s">
        <v>325</v>
      </c>
      <c r="B14" s="198" t="s">
        <v>326</v>
      </c>
      <c r="C14" s="199">
        <v>0</v>
      </c>
      <c r="D14" s="200">
        <v>0</v>
      </c>
    </row>
    <row r="15" spans="1:4" ht="15">
      <c r="A15" s="197" t="s">
        <v>327</v>
      </c>
      <c r="B15" s="198" t="s">
        <v>328</v>
      </c>
      <c r="C15" s="199">
        <v>1.5</v>
      </c>
      <c r="D15" s="200">
        <v>1.5</v>
      </c>
    </row>
    <row r="16" spans="1:4" ht="15">
      <c r="A16" s="197" t="s">
        <v>329</v>
      </c>
      <c r="B16" s="198" t="s">
        <v>330</v>
      </c>
      <c r="C16" s="199">
        <v>1</v>
      </c>
      <c r="D16" s="200">
        <v>1</v>
      </c>
    </row>
    <row r="17" spans="1:4" ht="15">
      <c r="A17" s="197" t="s">
        <v>331</v>
      </c>
      <c r="B17" s="198" t="s">
        <v>332</v>
      </c>
      <c r="C17" s="199">
        <v>0.2</v>
      </c>
      <c r="D17" s="200">
        <v>0.2</v>
      </c>
    </row>
    <row r="18" spans="1:4" ht="15">
      <c r="A18" s="197" t="s">
        <v>333</v>
      </c>
      <c r="B18" s="198" t="s">
        <v>334</v>
      </c>
      <c r="C18" s="199">
        <v>0.6</v>
      </c>
      <c r="D18" s="200">
        <v>0.6</v>
      </c>
    </row>
    <row r="19" spans="1:4" ht="15">
      <c r="A19" s="197" t="s">
        <v>335</v>
      </c>
      <c r="B19" s="198" t="s">
        <v>336</v>
      </c>
      <c r="C19" s="199">
        <v>2.5</v>
      </c>
      <c r="D19" s="200">
        <v>2.5</v>
      </c>
    </row>
    <row r="20" spans="1:4" ht="15">
      <c r="A20" s="197" t="s">
        <v>337</v>
      </c>
      <c r="B20" s="198" t="s">
        <v>338</v>
      </c>
      <c r="C20" s="199">
        <v>3</v>
      </c>
      <c r="D20" s="200">
        <v>3</v>
      </c>
    </row>
    <row r="21" spans="1:4" ht="15">
      <c r="A21" s="197" t="s">
        <v>339</v>
      </c>
      <c r="B21" s="198" t="s">
        <v>340</v>
      </c>
      <c r="C21" s="199">
        <v>8</v>
      </c>
      <c r="D21" s="200">
        <v>8</v>
      </c>
    </row>
    <row r="22" spans="1:4" ht="15">
      <c r="A22" s="197" t="s">
        <v>341</v>
      </c>
      <c r="B22" s="198" t="s">
        <v>342</v>
      </c>
      <c r="C22" s="199">
        <v>0</v>
      </c>
      <c r="D22" s="200">
        <v>0</v>
      </c>
    </row>
    <row r="23" spans="1:4" ht="15">
      <c r="A23" s="194"/>
      <c r="B23" s="201" t="s">
        <v>343</v>
      </c>
      <c r="C23" s="202">
        <f>SUM(C14:C22)</f>
        <v>16.8</v>
      </c>
      <c r="D23" s="202">
        <f>SUM(D14:D22)</f>
        <v>16.8</v>
      </c>
    </row>
    <row r="24" spans="1:4" ht="15">
      <c r="A24" s="194"/>
      <c r="B24" s="323" t="s">
        <v>322</v>
      </c>
      <c r="C24" s="324"/>
      <c r="D24" s="194"/>
    </row>
    <row r="25" spans="1:4" ht="15">
      <c r="A25" s="195" t="s">
        <v>344</v>
      </c>
      <c r="B25" s="196" t="s">
        <v>345</v>
      </c>
      <c r="C25" s="194"/>
      <c r="D25" s="194"/>
    </row>
    <row r="26" spans="1:4" ht="15">
      <c r="A26" s="197" t="s">
        <v>346</v>
      </c>
      <c r="B26" s="198" t="s">
        <v>347</v>
      </c>
      <c r="C26" s="199">
        <v>18.16</v>
      </c>
      <c r="D26" s="200" t="s">
        <v>348</v>
      </c>
    </row>
    <row r="27" spans="1:4" ht="15">
      <c r="A27" s="197" t="s">
        <v>349</v>
      </c>
      <c r="B27" s="198" t="s">
        <v>350</v>
      </c>
      <c r="C27" s="199">
        <v>4.16</v>
      </c>
      <c r="D27" s="200" t="s">
        <v>348</v>
      </c>
    </row>
    <row r="28" spans="1:4" ht="15">
      <c r="A28" s="197" t="s">
        <v>351</v>
      </c>
      <c r="B28" s="198" t="s">
        <v>352</v>
      </c>
      <c r="C28" s="199">
        <v>0.93</v>
      </c>
      <c r="D28" s="200">
        <v>0.69</v>
      </c>
    </row>
    <row r="29" spans="1:4" ht="15">
      <c r="A29" s="197" t="s">
        <v>353</v>
      </c>
      <c r="B29" s="198" t="s">
        <v>354</v>
      </c>
      <c r="C29" s="199">
        <v>11.21</v>
      </c>
      <c r="D29" s="200">
        <v>8.33</v>
      </c>
    </row>
    <row r="30" spans="1:4" ht="15">
      <c r="A30" s="197" t="s">
        <v>355</v>
      </c>
      <c r="B30" s="198" t="s">
        <v>356</v>
      </c>
      <c r="C30" s="199">
        <v>0.09</v>
      </c>
      <c r="D30" s="200">
        <v>0.06</v>
      </c>
    </row>
    <row r="31" spans="1:4" ht="15">
      <c r="A31" s="197" t="s">
        <v>357</v>
      </c>
      <c r="B31" s="198" t="s">
        <v>358</v>
      </c>
      <c r="C31" s="199">
        <v>0.75</v>
      </c>
      <c r="D31" s="200">
        <v>0.56</v>
      </c>
    </row>
    <row r="32" spans="1:4" ht="15">
      <c r="A32" s="197" t="s">
        <v>359</v>
      </c>
      <c r="B32" s="198" t="s">
        <v>360</v>
      </c>
      <c r="C32" s="199">
        <v>2.87</v>
      </c>
      <c r="D32" s="200" t="s">
        <v>348</v>
      </c>
    </row>
    <row r="33" spans="1:4" ht="15">
      <c r="A33" s="197" t="s">
        <v>361</v>
      </c>
      <c r="B33" s="198" t="s">
        <v>362</v>
      </c>
      <c r="C33" s="199">
        <v>0.13</v>
      </c>
      <c r="D33" s="200">
        <v>0.09</v>
      </c>
    </row>
    <row r="34" spans="1:4" ht="15">
      <c r="A34" s="197" t="s">
        <v>363</v>
      </c>
      <c r="B34" s="198" t="s">
        <v>364</v>
      </c>
      <c r="C34" s="199">
        <v>12.55</v>
      </c>
      <c r="D34" s="200">
        <v>9.33</v>
      </c>
    </row>
    <row r="35" spans="1:4" ht="15">
      <c r="A35" s="197" t="s">
        <v>365</v>
      </c>
      <c r="B35" s="198" t="s">
        <v>366</v>
      </c>
      <c r="C35" s="199">
        <v>0.03</v>
      </c>
      <c r="D35" s="200">
        <v>0.02</v>
      </c>
    </row>
    <row r="36" spans="1:4" ht="15">
      <c r="A36" s="194"/>
      <c r="B36" s="201" t="s">
        <v>343</v>
      </c>
      <c r="C36" s="202">
        <f>SUM(C26:C35)</f>
        <v>50.88000000000001</v>
      </c>
      <c r="D36" s="202">
        <f>SUM(D26:D35)</f>
        <v>19.080000000000002</v>
      </c>
    </row>
    <row r="37" spans="1:4" ht="15">
      <c r="A37" s="194"/>
      <c r="B37" s="323" t="s">
        <v>322</v>
      </c>
      <c r="C37" s="324"/>
      <c r="D37" s="194"/>
    </row>
    <row r="38" spans="1:4" ht="15">
      <c r="A38" s="195" t="s">
        <v>367</v>
      </c>
      <c r="B38" s="196" t="s">
        <v>368</v>
      </c>
      <c r="C38" s="194"/>
      <c r="D38" s="194"/>
    </row>
    <row r="39" spans="1:4" ht="15">
      <c r="A39" s="197" t="s">
        <v>369</v>
      </c>
      <c r="B39" s="198" t="s">
        <v>370</v>
      </c>
      <c r="C39" s="199">
        <v>8.32</v>
      </c>
      <c r="D39" s="200">
        <v>6.18</v>
      </c>
    </row>
    <row r="40" spans="1:4" ht="15">
      <c r="A40" s="197" t="s">
        <v>371</v>
      </c>
      <c r="B40" s="198" t="s">
        <v>372</v>
      </c>
      <c r="C40" s="199">
        <v>0.2</v>
      </c>
      <c r="D40" s="200">
        <v>0.15</v>
      </c>
    </row>
    <row r="41" spans="1:4" ht="15">
      <c r="A41" s="197" t="s">
        <v>373</v>
      </c>
      <c r="B41" s="198" t="s">
        <v>374</v>
      </c>
      <c r="C41" s="199">
        <v>1.87</v>
      </c>
      <c r="D41" s="200">
        <v>1.39</v>
      </c>
    </row>
    <row r="42" spans="1:4" ht="15">
      <c r="A42" s="197" t="s">
        <v>375</v>
      </c>
      <c r="B42" s="198" t="s">
        <v>376</v>
      </c>
      <c r="C42" s="199">
        <v>5.41</v>
      </c>
      <c r="D42" s="200">
        <v>4.02</v>
      </c>
    </row>
    <row r="43" spans="1:4" ht="15">
      <c r="A43" s="197" t="s">
        <v>377</v>
      </c>
      <c r="B43" s="198" t="s">
        <v>378</v>
      </c>
      <c r="C43" s="199">
        <v>0.7</v>
      </c>
      <c r="D43" s="200">
        <v>0.52</v>
      </c>
    </row>
    <row r="44" spans="1:4" ht="15">
      <c r="A44" s="194"/>
      <c r="B44" s="201" t="s">
        <v>343</v>
      </c>
      <c r="C44" s="202">
        <f>SUM(C39:C43)</f>
        <v>16.5</v>
      </c>
      <c r="D44" s="202">
        <f>SUM(D39:D43)</f>
        <v>12.259999999999998</v>
      </c>
    </row>
    <row r="45" spans="1:4" ht="15">
      <c r="A45" s="194"/>
      <c r="B45" s="323" t="s">
        <v>322</v>
      </c>
      <c r="C45" s="324"/>
      <c r="D45" s="194"/>
    </row>
    <row r="46" spans="1:4" ht="15">
      <c r="A46" s="195" t="s">
        <v>379</v>
      </c>
      <c r="B46" s="196" t="s">
        <v>380</v>
      </c>
      <c r="C46" s="194"/>
      <c r="D46" s="194"/>
    </row>
    <row r="47" spans="1:4" ht="15">
      <c r="A47" s="197" t="s">
        <v>381</v>
      </c>
      <c r="B47" s="198" t="s">
        <v>382</v>
      </c>
      <c r="C47" s="199">
        <v>8.55</v>
      </c>
      <c r="D47" s="200">
        <v>3.21</v>
      </c>
    </row>
    <row r="48" spans="1:4" ht="30">
      <c r="A48" s="197" t="s">
        <v>383</v>
      </c>
      <c r="B48" s="198" t="s">
        <v>384</v>
      </c>
      <c r="C48" s="199">
        <v>0.7</v>
      </c>
      <c r="D48" s="200">
        <v>0.52</v>
      </c>
    </row>
    <row r="49" spans="1:4" ht="15">
      <c r="A49" s="194"/>
      <c r="B49" s="203" t="s">
        <v>343</v>
      </c>
      <c r="C49" s="204">
        <f>SUM(C47:C48)</f>
        <v>9.25</v>
      </c>
      <c r="D49" s="204">
        <f>SUM(D47:D48)</f>
        <v>3.73</v>
      </c>
    </row>
    <row r="50" spans="1:4" ht="14.25">
      <c r="A50" s="325" t="s">
        <v>385</v>
      </c>
      <c r="B50" s="325"/>
      <c r="C50" s="205">
        <f>C23+C36+C44+C49</f>
        <v>93.43</v>
      </c>
      <c r="D50" s="206">
        <f>D23+D36+D44+D49</f>
        <v>51.87</v>
      </c>
    </row>
  </sheetData>
  <sheetProtection/>
  <mergeCells count="12">
    <mergeCell ref="A3:D3"/>
    <mergeCell ref="A4:D4"/>
    <mergeCell ref="A5:D5"/>
    <mergeCell ref="A6:D6"/>
    <mergeCell ref="A7:D7"/>
    <mergeCell ref="A8:D8"/>
    <mergeCell ref="A10:D10"/>
    <mergeCell ref="B12:C12"/>
    <mergeCell ref="B24:C24"/>
    <mergeCell ref="B37:C37"/>
    <mergeCell ref="B45:C45"/>
    <mergeCell ref="A50:B50"/>
  </mergeCells>
  <printOptions/>
  <pageMargins left="0.511811024" right="0.511811024" top="0.787401575" bottom="0.787401575" header="0.31496062" footer="0.3149606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Madaleno Freitas</cp:lastModifiedBy>
  <cp:lastPrinted>2022-03-09T19:59:46Z</cp:lastPrinted>
  <dcterms:created xsi:type="dcterms:W3CDTF">1997-01-10T22:22:50Z</dcterms:created>
  <dcterms:modified xsi:type="dcterms:W3CDTF">2022-03-09T20:01:17Z</dcterms:modified>
  <cp:category/>
  <cp:version/>
  <cp:contentType/>
  <cp:contentStatus/>
</cp:coreProperties>
</file>