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DeTrabalho"/>
  <bookViews>
    <workbookView xWindow="720" yWindow="870" windowWidth="13740" windowHeight="8085" activeTab="0"/>
  </bookViews>
  <sheets>
    <sheet name="ORÇAMENTO_BASE" sheetId="1" r:id="rId1"/>
    <sheet name="M_CRONG. FISICO OBRA (2)" sheetId="2" r:id="rId2"/>
    <sheet name="BDI" sheetId="3" r:id="rId3"/>
    <sheet name="Encarg_Social" sheetId="4" r:id="rId4"/>
  </sheets>
  <externalReferences>
    <externalReference r:id="rId7"/>
  </externalReferences>
  <definedNames>
    <definedName name="_xlnm.Print_Area" localSheetId="2">'BDI'!$A$1:$I$52</definedName>
    <definedName name="_xlnm.Print_Area" localSheetId="3">'Encarg_Social'!$A$1:$E$56</definedName>
    <definedName name="_xlnm.Print_Area" localSheetId="1">'M_CRONG. FISICO OBRA (2)'!$A$1:$J$55</definedName>
    <definedName name="_xlnm.Print_Area" localSheetId="0">'ORÇAMENTO_BASE'!$B$1:$I$103</definedName>
    <definedName name="_xlnm.Print_Titles" localSheetId="0">'ORÇAMENTO_BASE'!$9:$10</definedName>
  </definedNames>
  <calcPr fullCalcOnLoad="1"/>
</workbook>
</file>

<file path=xl/comments3.xml><?xml version="1.0" encoding="utf-8"?>
<comments xmlns="http://schemas.openxmlformats.org/spreadsheetml/2006/main">
  <authors>
    <author>HE</author>
  </authors>
  <commentList>
    <comment ref="G43" authorId="0">
      <text>
        <r>
          <rPr>
            <b/>
            <sz val="9"/>
            <rFont val="Tahoma"/>
            <family val="2"/>
          </rPr>
          <t>perguntar o % em Sant. Isabel</t>
        </r>
      </text>
    </comment>
  </commentList>
</comments>
</file>

<file path=xl/sharedStrings.xml><?xml version="1.0" encoding="utf-8"?>
<sst xmlns="http://schemas.openxmlformats.org/spreadsheetml/2006/main" count="560" uniqueCount="401">
  <si>
    <t>QUANT.</t>
  </si>
  <si>
    <t>ITEM</t>
  </si>
  <si>
    <t xml:space="preserve">DISCRIMINAÇÃO </t>
  </si>
  <si>
    <t>UNID.</t>
  </si>
  <si>
    <t>01</t>
  </si>
  <si>
    <t>1.1</t>
  </si>
  <si>
    <t>Barracão da obra</t>
  </si>
  <si>
    <t>1.2</t>
  </si>
  <si>
    <t>02</t>
  </si>
  <si>
    <t>SERVIÇOS PRELIMINARES</t>
  </si>
  <si>
    <t>2.1</t>
  </si>
  <si>
    <t>03</t>
  </si>
  <si>
    <t>3.1</t>
  </si>
  <si>
    <t>04</t>
  </si>
  <si>
    <t>4.2</t>
  </si>
  <si>
    <t>m²</t>
  </si>
  <si>
    <t>05</t>
  </si>
  <si>
    <t>5.1</t>
  </si>
  <si>
    <t>06</t>
  </si>
  <si>
    <t>Valor por item -R$</t>
  </si>
  <si>
    <t xml:space="preserve">TOTAL GERAL </t>
  </si>
  <si>
    <t>Programa</t>
  </si>
  <si>
    <t>Proponente</t>
  </si>
  <si>
    <t>VALOR GLOBAL</t>
  </si>
  <si>
    <t>m</t>
  </si>
  <si>
    <t>m³</t>
  </si>
  <si>
    <t>SERVIÇOS</t>
  </si>
  <si>
    <t>6.1</t>
  </si>
  <si>
    <t>Assunto:</t>
  </si>
  <si>
    <t>Empreendimento:</t>
  </si>
  <si>
    <t>PLANILHA ORÇAMENTÁRIA</t>
  </si>
  <si>
    <t>Processo</t>
  </si>
  <si>
    <t>Responsável Técnico</t>
  </si>
  <si>
    <t>Responsável Técnico/CREA</t>
  </si>
  <si>
    <t>Total</t>
  </si>
  <si>
    <t>CRONOGRAMA FÍSICO-FINANCEIRO</t>
  </si>
  <si>
    <t>% s/ obra</t>
  </si>
  <si>
    <t>PREFEITURA MUN. DE SANTA ISABEL DO PARA</t>
  </si>
  <si>
    <t>Placa da obra</t>
  </si>
  <si>
    <t>1.3</t>
  </si>
  <si>
    <t>3.2</t>
  </si>
  <si>
    <t>3.3</t>
  </si>
  <si>
    <t>3.4</t>
  </si>
  <si>
    <t>unid</t>
  </si>
  <si>
    <t>4.1</t>
  </si>
  <si>
    <t>6.3</t>
  </si>
  <si>
    <t>07</t>
  </si>
  <si>
    <t>7.1</t>
  </si>
  <si>
    <t>7.2</t>
  </si>
  <si>
    <t>8.1</t>
  </si>
  <si>
    <t>Construção de Quadra Poliesportiva</t>
  </si>
  <si>
    <t>212.058-65</t>
  </si>
  <si>
    <t>ESPORTE E LAZER NA CIDADE/M Esportes</t>
  </si>
  <si>
    <t>Leonel Fontinelle Barbalho Jr. / 9619-D</t>
  </si>
  <si>
    <t>Locação da Obra</t>
  </si>
  <si>
    <t>Limpeza do terreno</t>
  </si>
  <si>
    <t>MOVIMENTO DE TERRA</t>
  </si>
  <si>
    <t>Fornec. de terra e compactação a 95%PN</t>
  </si>
  <si>
    <t>FUNDAÇÕES DO MURO</t>
  </si>
  <si>
    <t>Escavação manual de vala</t>
  </si>
  <si>
    <t>Lastro de concreto magro</t>
  </si>
  <si>
    <t>Alicerce em concreto ciclópico</t>
  </si>
  <si>
    <t>Baldrame em concreto simples</t>
  </si>
  <si>
    <t>ARQUIBANCADA</t>
  </si>
  <si>
    <t>1.4</t>
  </si>
  <si>
    <t>4.3</t>
  </si>
  <si>
    <t>4.4</t>
  </si>
  <si>
    <t>Concreto não estrutural, fck=13,5 Mpa, e=8cm</t>
  </si>
  <si>
    <t>Piso em concreto c/ junta de PVC, e=5cm</t>
  </si>
  <si>
    <t>Calçada de proteção</t>
  </si>
  <si>
    <t>5.2</t>
  </si>
  <si>
    <t>5.3</t>
  </si>
  <si>
    <t>PISO</t>
  </si>
  <si>
    <t>PAREDES E PAINÉIS</t>
  </si>
  <si>
    <t>Alvenaria de tijolos furados e=15cm</t>
  </si>
  <si>
    <t>Chapisco</t>
  </si>
  <si>
    <t>Reboco com argamassa mista traço 1:2:5</t>
  </si>
  <si>
    <t>Pilares em concreto armado incl. Forma</t>
  </si>
  <si>
    <t>Alambrado com tubo de ferro e tela de arame</t>
  </si>
  <si>
    <t>6.2</t>
  </si>
  <si>
    <t>6.4</t>
  </si>
  <si>
    <t>6.5</t>
  </si>
  <si>
    <t>ELEMENTOS ESPORTIVOS</t>
  </si>
  <si>
    <t>Suporte metálico p/ basquete aro</t>
  </si>
  <si>
    <t>Poste metálico p/ rede de vôlei</t>
  </si>
  <si>
    <t>Trave metálica p/ futsal</t>
  </si>
  <si>
    <t>7.3</t>
  </si>
  <si>
    <t>8</t>
  </si>
  <si>
    <t>ILUMINAÇÃO DA QUADRA</t>
  </si>
  <si>
    <t>Poste de ferro galvanizado de engatar, reto, cônico contínuo h=9m</t>
  </si>
  <si>
    <t>Refletor com lâmpada de vapor de mercúrio 400w e reator (fornec. E inst.)</t>
  </si>
  <si>
    <t>cabo multiflex 3x10+10 paa ramal de entrada, 06/01 Kva (fornec. E inst.)</t>
  </si>
  <si>
    <t>Para raio eletrônico VCL 40KA</t>
  </si>
  <si>
    <t>Cabo nú 50mm² p/ aterramento</t>
  </si>
  <si>
    <t>Haste de cobre c/ conector p/ aterramento</t>
  </si>
  <si>
    <t>Quadro de distribuição elétrica c/ capacidade de 6 disjuntores (fornec. E inst.)</t>
  </si>
  <si>
    <t>Disjuntor termo-magnético bipolar 16A (fornec. E instalação</t>
  </si>
  <si>
    <t>Disjuntor termo-magnético bipolar 3P-40A (fornec. E instalação)</t>
  </si>
  <si>
    <t>Eletroduto de 3/4" PVC embutido em piso (fonec. E inst.)</t>
  </si>
  <si>
    <t>Cabo isilante anti-chama, 06/1,0Kva, bitola 4mm²(fornec. E instalação)</t>
  </si>
  <si>
    <t>8.2</t>
  </si>
  <si>
    <t>8.3</t>
  </si>
  <si>
    <t>8.4</t>
  </si>
  <si>
    <t>8.5</t>
  </si>
  <si>
    <t>8.6</t>
  </si>
  <si>
    <t>8.7</t>
  </si>
  <si>
    <t>8.8</t>
  </si>
  <si>
    <t>8.9</t>
  </si>
  <si>
    <t>8.10</t>
  </si>
  <si>
    <t>8.11</t>
  </si>
  <si>
    <t>u</t>
  </si>
  <si>
    <t>9</t>
  </si>
  <si>
    <t>PINTURA</t>
  </si>
  <si>
    <t>Pintura em tinta antiferruginosa em elemento metálico</t>
  </si>
  <si>
    <t>Pintura acrílica</t>
  </si>
  <si>
    <t>Pintura em esmalte em elemento metálico</t>
  </si>
  <si>
    <t>Demarcação da quadra em tinta nova cor</t>
  </si>
  <si>
    <t>9.1</t>
  </si>
  <si>
    <t>9.2</t>
  </si>
  <si>
    <t>9.3</t>
  </si>
  <si>
    <t>9.4</t>
  </si>
  <si>
    <t>10</t>
  </si>
  <si>
    <t>LIMPEZA FINAL</t>
  </si>
  <si>
    <t>Limpeza da obra</t>
  </si>
  <si>
    <t>1º ETAPA</t>
  </si>
  <si>
    <t>2º ETAPA</t>
  </si>
  <si>
    <t>3º ETAPA</t>
  </si>
  <si>
    <t>unid.</t>
  </si>
  <si>
    <t>PREFEITURA MUNICIPAL DE IPIXUNA DO PARÁ</t>
  </si>
  <si>
    <t>P. UNIT.</t>
  </si>
  <si>
    <t>P. TOTAL</t>
  </si>
  <si>
    <r>
      <t>m</t>
    </r>
    <r>
      <rPr>
        <vertAlign val="superscript"/>
        <sz val="10"/>
        <rFont val="Arial"/>
        <family val="2"/>
      </rPr>
      <t>2</t>
    </r>
  </si>
  <si>
    <r>
      <t>m</t>
    </r>
    <r>
      <rPr>
        <b/>
        <sz val="10"/>
        <rFont val="Arial"/>
        <family val="2"/>
      </rPr>
      <t>²</t>
    </r>
  </si>
  <si>
    <r>
      <t>m</t>
    </r>
    <r>
      <rPr>
        <vertAlign val="superscript"/>
        <sz val="10"/>
        <rFont val="Arial"/>
        <family val="2"/>
      </rPr>
      <t>3</t>
    </r>
  </si>
  <si>
    <t>90 dias</t>
  </si>
  <si>
    <t>Limpeza geral e entrega da obra</t>
  </si>
  <si>
    <t>Parede</t>
  </si>
  <si>
    <t xml:space="preserve">REVESTIMENTO </t>
  </si>
  <si>
    <t>Piso</t>
  </si>
  <si>
    <t xml:space="preserve">INSTALAÇÕES ELÉTRICAS </t>
  </si>
  <si>
    <t>INSTALAÇÕES HIDROSANITARIAS</t>
  </si>
  <si>
    <t>Sub Total</t>
  </si>
  <si>
    <t>Revestimento Cerâmico Padrão Médio</t>
  </si>
  <si>
    <t>SEDOP</t>
  </si>
  <si>
    <t>110644</t>
  </si>
  <si>
    <t>270220</t>
  </si>
  <si>
    <t>FERRAGEM- PORTAS/JANELA</t>
  </si>
  <si>
    <t>Esmalte s/ madeira c/ selador sem massa</t>
  </si>
  <si>
    <t>150377</t>
  </si>
  <si>
    <t>Fechadura para porta interna</t>
  </si>
  <si>
    <t>100818</t>
  </si>
  <si>
    <t>DEMOLIÇÕES E RETIRADAS:</t>
  </si>
  <si>
    <t>Acrilica (sobre pintura antiga) usar na pintura da estrutura do telhado</t>
  </si>
  <si>
    <t>150741</t>
  </si>
  <si>
    <t>Acrílica para piso</t>
  </si>
  <si>
    <t>150207</t>
  </si>
  <si>
    <t>150302</t>
  </si>
  <si>
    <t>Fechadura para porta de banheiro</t>
  </si>
  <si>
    <t>100816</t>
  </si>
  <si>
    <t>Reboco com argamassa 1:6:Adit. Plast.</t>
  </si>
  <si>
    <t>110763</t>
  </si>
  <si>
    <t>COBERTURA</t>
  </si>
  <si>
    <t>Cobertura - telha plan</t>
  </si>
  <si>
    <t>070058</t>
  </si>
  <si>
    <t xml:space="preserve">Caixa, Tampa cega, </t>
  </si>
  <si>
    <t>Aparelhos, Louças, Metais e Acessorios sanitários</t>
  </si>
  <si>
    <t>Chuveiro em PVC</t>
  </si>
  <si>
    <t>190218</t>
  </si>
  <si>
    <r>
      <t>m</t>
    </r>
    <r>
      <rPr>
        <sz val="10"/>
        <rFont val="Calibri"/>
        <family val="2"/>
      </rPr>
      <t>³</t>
    </r>
  </si>
  <si>
    <t>ALVENARIA</t>
  </si>
  <si>
    <t>Alvenaria tijolo de barro a cutelo</t>
  </si>
  <si>
    <t>060046</t>
  </si>
  <si>
    <t>IMPERMEABILIZAÇÕES/TRATAMENTOS</t>
  </si>
  <si>
    <t>Descupinização</t>
  </si>
  <si>
    <t>080028</t>
  </si>
  <si>
    <t>10.2</t>
  </si>
  <si>
    <t>Interruptor 1 tecla simples (s/fiaçao)</t>
  </si>
  <si>
    <t>170332</t>
  </si>
  <si>
    <t>11.1</t>
  </si>
  <si>
    <t>10.1</t>
  </si>
  <si>
    <t>020018</t>
  </si>
  <si>
    <t>Concreto simples c/ seixo e=5cm traço 1:2:3</t>
  </si>
  <si>
    <t>130112</t>
  </si>
  <si>
    <t xml:space="preserve">Esmalte s/ ferro (superf. lisa) </t>
  </si>
  <si>
    <t>ESQUADRIAS</t>
  </si>
  <si>
    <t>Madeira</t>
  </si>
  <si>
    <t>Tampa cega 4"x2" plástica</t>
  </si>
  <si>
    <t>170950</t>
  </si>
  <si>
    <t>Tomada 2P+T 10A (s/fiaçao)</t>
  </si>
  <si>
    <t>170339</t>
  </si>
  <si>
    <t>Interruptor 1 tecla+tomada (s/fiaçao)</t>
  </si>
  <si>
    <t>170337</t>
  </si>
  <si>
    <t>Lâmpada fluoresc. compacta 2U branca 15W, base E27(127/220v)</t>
  </si>
  <si>
    <t>Sinap 00038191</t>
  </si>
  <si>
    <t>Lâmpada fluoresc. compacta 3U branca 20W, base E27(127/220v)</t>
  </si>
  <si>
    <t>Sinap 00038780</t>
  </si>
  <si>
    <t xml:space="preserve">Tomadas, Interruptores, Disjuntor, Lâmpadas / Bocal /Fita isolante </t>
  </si>
  <si>
    <t>Esgoto: Válvula, Ralo e Conexões</t>
  </si>
  <si>
    <t>Pia 01 cuba em aço inox c/torn.,sifao e valv.(1,50m)</t>
  </si>
  <si>
    <t>190238</t>
  </si>
  <si>
    <t>Torneira plastica de 1/2" p/ lavatório</t>
  </si>
  <si>
    <t>190230</t>
  </si>
  <si>
    <t>Torneira com alavanca</t>
  </si>
  <si>
    <t>191515</t>
  </si>
  <si>
    <t>190790</t>
  </si>
  <si>
    <t>Sifão plástico flexível</t>
  </si>
  <si>
    <t>191374</t>
  </si>
  <si>
    <t>Caixa de descarga plastica - externa</t>
  </si>
  <si>
    <t>190224</t>
  </si>
  <si>
    <t>Agua fria: Ponto, Cola e Veda rosca</t>
  </si>
  <si>
    <t>Revisão de ponto de água</t>
  </si>
  <si>
    <t>pt</t>
  </si>
  <si>
    <t>180844</t>
  </si>
  <si>
    <t>BDI 27,42%</t>
  </si>
  <si>
    <t>Retirada de pintura (c/ escova de aço)</t>
  </si>
  <si>
    <t>Madaleno Freitas Filipe</t>
  </si>
  <si>
    <t>Engº Civil - Crea 150154034-3</t>
  </si>
  <si>
    <t>Referência de preços:</t>
  </si>
  <si>
    <t>BDI: 27,42%</t>
  </si>
  <si>
    <t>COMPOSIÇÃO DO BDI</t>
  </si>
  <si>
    <t xml:space="preserve">1) DESPESAS FINANCEIRAS </t>
  </si>
  <si>
    <t xml:space="preserve">2) SEGUROS E RISCOS  </t>
  </si>
  <si>
    <t xml:space="preserve">3) TAXA DE ADMINISTRAÇÃO - ESCRITÓRIO CENTRAL </t>
  </si>
  <si>
    <t xml:space="preserve">4) BONIFICAÇÃO / LUCRO  </t>
  </si>
  <si>
    <t xml:space="preserve">5) ADMINISTRAÇÃO LOCAL / CONSUMOS /TRANSPORTES/ LIMPEZA - </t>
  </si>
  <si>
    <t>Obs- este item é mais adequado que seja orçado, incluído nos serviços preliminares</t>
  </si>
  <si>
    <t xml:space="preserve">6) TAXAS, EMOLUMENTOS, FERRAMENTAS E EQUIPAMENTOS </t>
  </si>
  <si>
    <t xml:space="preserve">7) Impostos - </t>
  </si>
  <si>
    <t>COFINS=</t>
  </si>
  <si>
    <t>PIS=</t>
  </si>
  <si>
    <t>ISS=</t>
  </si>
  <si>
    <t>CPRB</t>
  </si>
  <si>
    <t>BDI=</t>
  </si>
  <si>
    <t>Retirada de piso ceramico</t>
  </si>
  <si>
    <t>und</t>
  </si>
  <si>
    <t>090063</t>
  </si>
  <si>
    <t>Interruptor 2 tecla+tomada (s/fiaçao)</t>
  </si>
  <si>
    <t>Tomada dupla</t>
  </si>
  <si>
    <t>Caixa plastica 4 x 2"</t>
  </si>
  <si>
    <r>
      <t xml:space="preserve">Cabo de </t>
    </r>
    <r>
      <rPr>
        <sz val="10"/>
        <rFont val="Calibri"/>
        <family val="2"/>
      </rPr>
      <t>≠</t>
    </r>
    <r>
      <rPr>
        <sz val="11.5"/>
        <rFont val="Arial"/>
        <family val="2"/>
      </rPr>
      <t xml:space="preserve"> 2,5 mm²</t>
    </r>
  </si>
  <si>
    <t>Cabo de ≠ 4,0 mm²</t>
  </si>
  <si>
    <t>Disjuntor 1P - 10 e 15A - PADRÃO DIN</t>
  </si>
  <si>
    <t>Revisão de ponto de Esgoto</t>
  </si>
  <si>
    <t>Engate plástico 1/2"</t>
  </si>
  <si>
    <t>Porta toalha</t>
  </si>
  <si>
    <t>171522</t>
  </si>
  <si>
    <t>170326</t>
  </si>
  <si>
    <t>170418</t>
  </si>
  <si>
    <t>170317</t>
  </si>
  <si>
    <t>020235</t>
  </si>
  <si>
    <t>020677</t>
  </si>
  <si>
    <t>Demolição da estrutura em madeira da cobertura</t>
  </si>
  <si>
    <t>020020</t>
  </si>
  <si>
    <t>070308</t>
  </si>
  <si>
    <t>Encaibramento e ripamento</t>
  </si>
  <si>
    <t>020307</t>
  </si>
  <si>
    <t>Demolição manual de concreto simples</t>
  </si>
  <si>
    <t>Registro de pressao c/ canopla - 1/2"</t>
  </si>
  <si>
    <t>180445</t>
  </si>
  <si>
    <t>Caixa sifonada de PVC c/ grelha - 100x100x50mm</t>
  </si>
  <si>
    <t>180093</t>
  </si>
  <si>
    <t>180845</t>
  </si>
  <si>
    <t>Quadro de distribuição para 12 disjuntores com barramento</t>
  </si>
  <si>
    <t>170321</t>
  </si>
  <si>
    <t>170881</t>
  </si>
  <si>
    <t>Sinap 00038773</t>
  </si>
  <si>
    <t>LUMINARIA DE TETO PLAFON/PLAFONIER EM PLASTICO COM BASE E27, POTENCIA MAXIMA</t>
  </si>
  <si>
    <t>Metálica</t>
  </si>
  <si>
    <t>Acrilica (sobre pintura antiga) usar na pintura das paredes incl. Pintura do muro</t>
  </si>
  <si>
    <t>Retirada de telhas de barro danificadas e com reaproveitamento</t>
  </si>
  <si>
    <t>Porta externa mad. trabalhada c/ caix. aduela e alizar</t>
  </si>
  <si>
    <t>Porta de madeira para banheiro com caix. Aduela e alizar</t>
  </si>
  <si>
    <t>Tela de arame galv.fio 12#2" fix.c/cant.de ferro(s/muro)</t>
  </si>
  <si>
    <t>Tubo em PVC - 100mm (LS)</t>
  </si>
  <si>
    <t>Referência: SEDOP 02/2022 e SINAPI 01/2022</t>
  </si>
  <si>
    <t>Ipixuna do Pará, 28 de fevereiro de 2022</t>
  </si>
  <si>
    <t>CNPJ: 83.268.011/0001-84</t>
  </si>
  <si>
    <t>SECRETARIA MUNICIPAL DE OBRAS, TRANSPORTE, ÁGUA E URBANISMO</t>
  </si>
  <si>
    <t>ENDEREÇO: AV. PRESIDENTE GETÚLIO VARGAS, 505. CENTRO.</t>
  </si>
  <si>
    <t>RESPONSAVEL TÉCNICO: ENG. CIVIL MADALENO FREITAS FELIPE  / CREA PA 150154034-3</t>
  </si>
  <si>
    <t>OBJETO: REFORMA DA E.M.E.F. MANOEL FERNANDES</t>
  </si>
  <si>
    <t>10.1.1</t>
  </si>
  <si>
    <t>10.1.2</t>
  </si>
  <si>
    <t>10.2.1</t>
  </si>
  <si>
    <t>10.2.2</t>
  </si>
  <si>
    <t>10.2.3</t>
  </si>
  <si>
    <r>
      <rPr>
        <b/>
        <sz val="9"/>
        <color indexed="8"/>
        <rFont val="Arial Narrow"/>
        <family val="2"/>
      </rPr>
      <t xml:space="preserve">CNPJ: </t>
    </r>
    <r>
      <rPr>
        <sz val="9"/>
        <color indexed="8"/>
        <rFont val="Arial Narrow"/>
        <family val="2"/>
      </rPr>
      <t>83.268.011/0001-84</t>
    </r>
  </si>
  <si>
    <t>Total do Item</t>
  </si>
  <si>
    <t>Planilha orçamentária SEDOP 02/2022 SINAPI 01/2022</t>
  </si>
  <si>
    <t>CEP: 68637-000  - Ipixuna do Pará</t>
  </si>
  <si>
    <t>TABELA DE ENCARGOS SOCIAIS</t>
  </si>
  <si>
    <r>
      <rPr>
        <b/>
        <sz val="11"/>
        <rFont val="Times New Roman"/>
        <family val="1"/>
      </rPr>
      <t>COD</t>
    </r>
  </si>
  <si>
    <r>
      <rPr>
        <b/>
        <sz val="11"/>
        <rFont val="Times New Roman"/>
        <family val="1"/>
      </rPr>
      <t>DESCRIÇÃO</t>
    </r>
  </si>
  <si>
    <t>HORISTA %</t>
  </si>
  <si>
    <t>MENSALISTA %</t>
  </si>
  <si>
    <r>
      <rPr>
        <b/>
        <sz val="11"/>
        <rFont val="Times New Roman"/>
        <family val="1"/>
      </rPr>
      <t xml:space="preserve">
</t>
    </r>
  </si>
  <si>
    <r>
      <rPr>
        <b/>
        <sz val="11"/>
        <rFont val="Times New Roman"/>
        <family val="1"/>
      </rPr>
      <t>A</t>
    </r>
  </si>
  <si>
    <r>
      <rPr>
        <b/>
        <sz val="11"/>
        <rFont val="Times New Roman"/>
        <family val="1"/>
      </rPr>
      <t>GRUPO A</t>
    </r>
  </si>
  <si>
    <r>
      <rPr>
        <sz val="11"/>
        <rFont val="Times New Roman"/>
        <family val="1"/>
      </rPr>
      <t>A1</t>
    </r>
  </si>
  <si>
    <r>
      <rPr>
        <sz val="11"/>
        <rFont val="Times New Roman"/>
        <family val="1"/>
      </rPr>
      <t>INSS</t>
    </r>
  </si>
  <si>
    <r>
      <rPr>
        <sz val="11"/>
        <rFont val="Times New Roman"/>
        <family val="1"/>
      </rPr>
      <t>A2</t>
    </r>
  </si>
  <si>
    <r>
      <rPr>
        <sz val="11"/>
        <rFont val="Times New Roman"/>
        <family val="1"/>
      </rPr>
      <t>SESI</t>
    </r>
  </si>
  <si>
    <r>
      <rPr>
        <sz val="11"/>
        <rFont val="Times New Roman"/>
        <family val="1"/>
      </rPr>
      <t>A3</t>
    </r>
  </si>
  <si>
    <r>
      <rPr>
        <sz val="11"/>
        <rFont val="Times New Roman"/>
        <family val="1"/>
      </rPr>
      <t>SENAI</t>
    </r>
  </si>
  <si>
    <r>
      <rPr>
        <sz val="11"/>
        <rFont val="Times New Roman"/>
        <family val="1"/>
      </rPr>
      <t>A4</t>
    </r>
  </si>
  <si>
    <r>
      <rPr>
        <sz val="11"/>
        <rFont val="Times New Roman"/>
        <family val="1"/>
      </rPr>
      <t>INCRA</t>
    </r>
  </si>
  <si>
    <r>
      <rPr>
        <sz val="11"/>
        <rFont val="Times New Roman"/>
        <family val="1"/>
      </rPr>
      <t>A5</t>
    </r>
  </si>
  <si>
    <r>
      <rPr>
        <sz val="11"/>
        <rFont val="Times New Roman"/>
        <family val="1"/>
      </rPr>
      <t>SEBRAE</t>
    </r>
  </si>
  <si>
    <r>
      <rPr>
        <sz val="11"/>
        <rFont val="Times New Roman"/>
        <family val="1"/>
      </rPr>
      <t>A6</t>
    </r>
  </si>
  <si>
    <r>
      <rPr>
        <sz val="11"/>
        <rFont val="Times New Roman"/>
        <family val="1"/>
      </rPr>
      <t>Salário Educação</t>
    </r>
  </si>
  <si>
    <r>
      <rPr>
        <sz val="11"/>
        <rFont val="Times New Roman"/>
        <family val="1"/>
      </rPr>
      <t>A7</t>
    </r>
  </si>
  <si>
    <r>
      <rPr>
        <sz val="11"/>
        <rFont val="Times New Roman"/>
        <family val="1"/>
      </rPr>
      <t xml:space="preserve">Seguro Contra Acidentes de Trabalho </t>
    </r>
  </si>
  <si>
    <r>
      <rPr>
        <sz val="11"/>
        <rFont val="Times New Roman"/>
        <family val="1"/>
      </rPr>
      <t>A8</t>
    </r>
  </si>
  <si>
    <r>
      <rPr>
        <sz val="11"/>
        <rFont val="Times New Roman"/>
        <family val="1"/>
      </rPr>
      <t>FGTS</t>
    </r>
  </si>
  <si>
    <r>
      <rPr>
        <sz val="11"/>
        <rFont val="Times New Roman"/>
        <family val="1"/>
      </rPr>
      <t>A9</t>
    </r>
  </si>
  <si>
    <r>
      <rPr>
        <sz val="11"/>
        <rFont val="Times New Roman"/>
        <family val="1"/>
      </rPr>
      <t>SECONCI</t>
    </r>
  </si>
  <si>
    <r>
      <rPr>
        <b/>
        <sz val="11"/>
        <rFont val="Times New Roman"/>
        <family val="1"/>
      </rPr>
      <t>TOTAL</t>
    </r>
  </si>
  <si>
    <r>
      <rPr>
        <b/>
        <sz val="11"/>
        <rFont val="Times New Roman"/>
        <family val="1"/>
      </rPr>
      <t>B</t>
    </r>
  </si>
  <si>
    <r>
      <rPr>
        <b/>
        <sz val="11"/>
        <rFont val="Times New Roman"/>
        <family val="1"/>
      </rPr>
      <t>GRUPO B</t>
    </r>
  </si>
  <si>
    <r>
      <rPr>
        <sz val="11"/>
        <rFont val="Times New Roman"/>
        <family val="1"/>
      </rPr>
      <t>B1</t>
    </r>
  </si>
  <si>
    <r>
      <rPr>
        <sz val="11"/>
        <rFont val="Times New Roman"/>
        <family val="1"/>
      </rPr>
      <t>Repouso Semanal Remunerado</t>
    </r>
  </si>
  <si>
    <t>NÃO INSIDE</t>
  </si>
  <si>
    <r>
      <rPr>
        <sz val="11"/>
        <rFont val="Times New Roman"/>
        <family val="1"/>
      </rPr>
      <t>B2</t>
    </r>
  </si>
  <si>
    <r>
      <rPr>
        <sz val="11"/>
        <rFont val="Times New Roman"/>
        <family val="1"/>
      </rPr>
      <t>Feriados</t>
    </r>
  </si>
  <si>
    <r>
      <rPr>
        <sz val="11"/>
        <rFont val="Times New Roman"/>
        <family val="1"/>
      </rPr>
      <t>B3</t>
    </r>
  </si>
  <si>
    <r>
      <rPr>
        <sz val="11"/>
        <rFont val="Times New Roman"/>
        <family val="1"/>
      </rPr>
      <t>Auxílio - Enfermidade</t>
    </r>
  </si>
  <si>
    <r>
      <rPr>
        <sz val="11"/>
        <rFont val="Times New Roman"/>
        <family val="1"/>
      </rPr>
      <t>B4</t>
    </r>
  </si>
  <si>
    <r>
      <rPr>
        <sz val="11"/>
        <rFont val="Times New Roman"/>
        <family val="1"/>
      </rPr>
      <t>13º Salário</t>
    </r>
  </si>
  <si>
    <r>
      <rPr>
        <sz val="11"/>
        <rFont val="Times New Roman"/>
        <family val="1"/>
      </rPr>
      <t>B5</t>
    </r>
  </si>
  <si>
    <r>
      <rPr>
        <sz val="11"/>
        <rFont val="Times New Roman"/>
        <family val="1"/>
      </rPr>
      <t>Licença PaternidadE</t>
    </r>
  </si>
  <si>
    <r>
      <rPr>
        <sz val="11"/>
        <rFont val="Times New Roman"/>
        <family val="1"/>
      </rPr>
      <t>B6</t>
    </r>
  </si>
  <si>
    <r>
      <rPr>
        <sz val="11"/>
        <rFont val="Times New Roman"/>
        <family val="1"/>
      </rPr>
      <t>Faltas Justificadas</t>
    </r>
  </si>
  <si>
    <r>
      <rPr>
        <sz val="11"/>
        <rFont val="Times New Roman"/>
        <family val="1"/>
      </rPr>
      <t>B7</t>
    </r>
  </si>
  <si>
    <r>
      <rPr>
        <sz val="11"/>
        <rFont val="Times New Roman"/>
        <family val="1"/>
      </rPr>
      <t>Dias de Chuvas</t>
    </r>
  </si>
  <si>
    <r>
      <rPr>
        <sz val="11"/>
        <rFont val="Times New Roman"/>
        <family val="1"/>
      </rPr>
      <t>B8</t>
    </r>
  </si>
  <si>
    <r>
      <rPr>
        <sz val="11"/>
        <rFont val="Times New Roman"/>
        <family val="1"/>
      </rPr>
      <t>Auxílio Acidente de Trabalho</t>
    </r>
  </si>
  <si>
    <r>
      <rPr>
        <sz val="11"/>
        <rFont val="Times New Roman"/>
        <family val="1"/>
      </rPr>
      <t>B9</t>
    </r>
  </si>
  <si>
    <r>
      <rPr>
        <sz val="11"/>
        <rFont val="Times New Roman"/>
        <family val="1"/>
      </rPr>
      <t>Férias Gozadas</t>
    </r>
  </si>
  <si>
    <r>
      <rPr>
        <sz val="11"/>
        <rFont val="Times New Roman"/>
        <family val="1"/>
      </rPr>
      <t>B10</t>
    </r>
  </si>
  <si>
    <r>
      <rPr>
        <sz val="11"/>
        <rFont val="Times New Roman"/>
        <family val="1"/>
      </rPr>
      <t>Salário Maternidade</t>
    </r>
  </si>
  <si>
    <r>
      <rPr>
        <b/>
        <sz val="11"/>
        <rFont val="Times New Roman"/>
        <family val="1"/>
      </rPr>
      <t>C</t>
    </r>
  </si>
  <si>
    <r>
      <rPr>
        <b/>
        <sz val="11"/>
        <rFont val="Times New Roman"/>
        <family val="1"/>
      </rPr>
      <t>GRUPO C</t>
    </r>
  </si>
  <si>
    <r>
      <rPr>
        <sz val="11"/>
        <rFont val="Times New Roman"/>
        <family val="1"/>
      </rPr>
      <t>C1</t>
    </r>
  </si>
  <si>
    <r>
      <rPr>
        <sz val="11"/>
        <rFont val="Times New Roman"/>
        <family val="1"/>
      </rPr>
      <t>Aviso Prévio Indenizado</t>
    </r>
  </si>
  <si>
    <r>
      <rPr>
        <sz val="11"/>
        <rFont val="Times New Roman"/>
        <family val="1"/>
      </rPr>
      <t>C2</t>
    </r>
  </si>
  <si>
    <r>
      <rPr>
        <sz val="11"/>
        <rFont val="Times New Roman"/>
        <family val="1"/>
      </rPr>
      <t>Aviso Prévio Trabalhado</t>
    </r>
  </si>
  <si>
    <r>
      <rPr>
        <sz val="11"/>
        <rFont val="Times New Roman"/>
        <family val="1"/>
      </rPr>
      <t>C3</t>
    </r>
  </si>
  <si>
    <r>
      <rPr>
        <sz val="11"/>
        <rFont val="Times New Roman"/>
        <family val="1"/>
      </rPr>
      <t>Férias Indenizadas</t>
    </r>
  </si>
  <si>
    <r>
      <rPr>
        <sz val="11"/>
        <rFont val="Times New Roman"/>
        <family val="1"/>
      </rPr>
      <t>C4</t>
    </r>
  </si>
  <si>
    <r>
      <rPr>
        <sz val="11"/>
        <rFont val="Times New Roman"/>
        <family val="1"/>
      </rPr>
      <t>Depósito Rescisão Sem Justa Causa</t>
    </r>
  </si>
  <si>
    <r>
      <rPr>
        <sz val="11"/>
        <rFont val="Times New Roman"/>
        <family val="1"/>
      </rPr>
      <t>C5</t>
    </r>
  </si>
  <si>
    <r>
      <rPr>
        <sz val="11"/>
        <rFont val="Times New Roman"/>
        <family val="1"/>
      </rPr>
      <t>Indenização Adicional</t>
    </r>
  </si>
  <si>
    <r>
      <rPr>
        <b/>
        <sz val="11"/>
        <rFont val="Times New Roman"/>
        <family val="1"/>
      </rPr>
      <t>D</t>
    </r>
  </si>
  <si>
    <r>
      <rPr>
        <b/>
        <sz val="11"/>
        <rFont val="Times New Roman"/>
        <family val="1"/>
      </rPr>
      <t>GRUPO D</t>
    </r>
  </si>
  <si>
    <r>
      <rPr>
        <sz val="11"/>
        <rFont val="Times New Roman"/>
        <family val="1"/>
      </rPr>
      <t>D1</t>
    </r>
  </si>
  <si>
    <r>
      <rPr>
        <sz val="11"/>
        <rFont val="Times New Roman"/>
        <family val="1"/>
      </rPr>
      <t xml:space="preserve">Reincidência de Grupo A sobre Grupo B </t>
    </r>
  </si>
  <si>
    <r>
      <rPr>
        <sz val="11"/>
        <rFont val="Times New Roman"/>
        <family val="1"/>
      </rPr>
      <t>D2</t>
    </r>
  </si>
  <si>
    <r>
      <rPr>
        <sz val="11"/>
        <rFont val="Times New Roman"/>
        <family val="1"/>
      </rPr>
      <t>Reincidência de Grupo A sobre Aviso Prévio Trabalhado e Reincidência do FGTS sobre Aviso Prévio Indenizado</t>
    </r>
  </si>
  <si>
    <t>TOTAL(A+B+C+D)</t>
  </si>
  <si>
    <t>190795</t>
  </si>
  <si>
    <t>180102</t>
  </si>
  <si>
    <t>170964</t>
  </si>
  <si>
    <t>250582</t>
  </si>
  <si>
    <t>Placa de obra em lona com plotagem de gráfica</t>
  </si>
  <si>
    <t>011340</t>
  </si>
  <si>
    <t>2.2</t>
  </si>
  <si>
    <t>2.3</t>
  </si>
  <si>
    <t>2.4</t>
  </si>
  <si>
    <t>2.5</t>
  </si>
  <si>
    <t>6.1.1</t>
  </si>
  <si>
    <t>6.1.2</t>
  </si>
  <si>
    <t>6.2.1</t>
  </si>
  <si>
    <t>8.1.1</t>
  </si>
  <si>
    <t>8.2.1</t>
  </si>
  <si>
    <t>8.2.2</t>
  </si>
  <si>
    <t>9.5</t>
  </si>
  <si>
    <t>10.1.3</t>
  </si>
  <si>
    <t>10.2.4</t>
  </si>
  <si>
    <t>10.2.5</t>
  </si>
  <si>
    <t>10.2.6</t>
  </si>
  <si>
    <t>10.2.7</t>
  </si>
  <si>
    <t>10.2.8</t>
  </si>
  <si>
    <t>10.2.9</t>
  </si>
  <si>
    <t>10.2.10</t>
  </si>
  <si>
    <t>10.2.11</t>
  </si>
  <si>
    <t>11.1.1</t>
  </si>
  <si>
    <t>11.1.2</t>
  </si>
  <si>
    <t>11.2</t>
  </si>
  <si>
    <t>11.2.1</t>
  </si>
  <si>
    <t>11.2.2</t>
  </si>
  <si>
    <t>11.2.3</t>
  </si>
  <si>
    <t>11.3</t>
  </si>
  <si>
    <t>11.3.1</t>
  </si>
  <si>
    <t>11.3.2</t>
  </si>
  <si>
    <t>11.3.3</t>
  </si>
  <si>
    <t>11.3.4</t>
  </si>
  <si>
    <t>11.3.5</t>
  </si>
  <si>
    <t>11.3.6</t>
  </si>
  <si>
    <t>11.3.7</t>
  </si>
  <si>
    <t>11.3.8</t>
  </si>
  <si>
    <t>12.1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</si>
</sst>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.000_);_(* \(#,##0.000\);_(* &quot;-&quot;??_);_(@_)"/>
    <numFmt numFmtId="173" formatCode="[$-416]dddd\,\ d&quot; de &quot;mmmm&quot; de &quot;yyyy"/>
    <numFmt numFmtId="174" formatCode="###,###,##0.00"/>
    <numFmt numFmtId="175" formatCode="&quot;R$&quot;\ #,##0.00"/>
  </numFmts>
  <fonts count="78">
    <font>
      <sz val="10"/>
      <name val="Arial"/>
      <family val="0"/>
    </font>
    <font>
      <sz val="11"/>
      <color indexed="8"/>
      <name val="Calibri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vertAlign val="superscript"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Calibri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b/>
      <sz val="28"/>
      <name val="Arial"/>
      <family val="2"/>
    </font>
    <font>
      <b/>
      <sz val="24"/>
      <name val="Arial"/>
      <family val="2"/>
    </font>
    <font>
      <b/>
      <sz val="9"/>
      <name val="Tahoma"/>
      <family val="2"/>
    </font>
    <font>
      <sz val="11.5"/>
      <name val="Arial"/>
      <family val="2"/>
    </font>
    <font>
      <b/>
      <sz val="11"/>
      <name val="Arial Narrow"/>
      <family val="2"/>
    </font>
    <font>
      <i/>
      <sz val="11"/>
      <name val="Arial"/>
      <family val="2"/>
    </font>
    <font>
      <sz val="9"/>
      <color indexed="8"/>
      <name val="Arial Narrow"/>
      <family val="2"/>
    </font>
    <font>
      <b/>
      <sz val="9"/>
      <color indexed="8"/>
      <name val="Arial Narrow"/>
      <family val="2"/>
    </font>
    <font>
      <sz val="8"/>
      <name val="Arial"/>
      <family val="2"/>
    </font>
    <font>
      <b/>
      <sz val="14"/>
      <name val="Arial Narrow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10"/>
      <name val="Times New Roman"/>
      <family val="1"/>
    </font>
    <font>
      <b/>
      <sz val="9"/>
      <color indexed="9"/>
      <name val="Arial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9"/>
      <color theme="1"/>
      <name val="Arial Narrow"/>
      <family val="2"/>
    </font>
    <font>
      <sz val="9"/>
      <color theme="1"/>
      <name val="Arial Narrow"/>
      <family val="2"/>
    </font>
    <font>
      <b/>
      <sz val="10"/>
      <color rgb="FFFF0000"/>
      <name val="Times New Roman"/>
      <family val="1"/>
    </font>
    <font>
      <b/>
      <sz val="9"/>
      <color theme="0"/>
      <name val="Arial"/>
      <family val="2"/>
    </font>
    <font>
      <b/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/>
      <top style="medium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/>
      <bottom/>
    </border>
    <border>
      <left/>
      <right/>
      <top style="thin"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>
        <color indexed="63"/>
      </left>
      <right style="thin"/>
      <top style="thin"/>
      <bottom style="thin"/>
    </border>
    <border>
      <left/>
      <right style="thin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/>
      <right style="medium"/>
      <top style="thin"/>
      <bottom style="medium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thin"/>
      <top style="medium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medium"/>
      <bottom/>
    </border>
    <border>
      <left/>
      <right style="medium"/>
      <top style="medium"/>
      <bottom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/>
      <right style="medium"/>
      <top style="thin"/>
      <bottom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/>
      <right/>
      <top/>
      <bottom style="thin">
        <color rgb="FF000000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1" borderId="1" applyNumberFormat="0" applyAlignment="0" applyProtection="0"/>
    <xf numFmtId="0" fontId="52" fillId="22" borderId="2" applyNumberFormat="0" applyAlignment="0" applyProtection="0"/>
    <xf numFmtId="0" fontId="53" fillId="0" borderId="3" applyNumberFormat="0" applyFill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4" fillId="29" borderId="1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7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58" fillId="32" borderId="0" applyNumberFormat="0" applyBorder="0" applyAlignment="0" applyProtection="0"/>
    <xf numFmtId="0" fontId="59" fillId="21" borderId="5" applyNumberFormat="0" applyAlignment="0" applyProtection="0"/>
    <xf numFmtId="16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5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91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171" fontId="2" fillId="0" borderId="0" xfId="0" applyNumberFormat="1" applyFont="1" applyBorder="1" applyAlignment="1">
      <alignment vertical="center"/>
    </xf>
    <xf numFmtId="171" fontId="2" fillId="0" borderId="0" xfId="64" applyFont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4" fontId="2" fillId="0" borderId="0" xfId="0" applyNumberFormat="1" applyFont="1" applyFill="1" applyBorder="1" applyAlignment="1">
      <alignment/>
    </xf>
    <xf numFmtId="0" fontId="4" fillId="0" borderId="0" xfId="0" applyFont="1" applyBorder="1" applyAlignment="1">
      <alignment horizontal="right" vertical="justify"/>
    </xf>
    <xf numFmtId="0" fontId="4" fillId="0" borderId="10" xfId="0" applyFont="1" applyFill="1" applyBorder="1" applyAlignment="1">
      <alignment horizontal="right" vertical="justify"/>
    </xf>
    <xf numFmtId="171" fontId="2" fillId="0" borderId="0" xfId="0" applyNumberFormat="1" applyFont="1" applyBorder="1" applyAlignment="1">
      <alignment/>
    </xf>
    <xf numFmtId="171" fontId="2" fillId="0" borderId="11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71" fontId="0" fillId="0" borderId="10" xfId="64" applyFont="1" applyFill="1" applyBorder="1" applyAlignment="1">
      <alignment horizontal="right" vertical="center"/>
    </xf>
    <xf numFmtId="171" fontId="0" fillId="0" borderId="0" xfId="64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vertical="justify"/>
    </xf>
    <xf numFmtId="0" fontId="4" fillId="0" borderId="10" xfId="0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vertical="justify"/>
    </xf>
    <xf numFmtId="0" fontId="0" fillId="0" borderId="10" xfId="0" applyFont="1" applyFill="1" applyBorder="1" applyAlignment="1">
      <alignment horizontal="center"/>
    </xf>
    <xf numFmtId="171" fontId="0" fillId="0" borderId="10" xfId="64" applyFont="1" applyFill="1" applyBorder="1" applyAlignment="1">
      <alignment horizontal="right"/>
    </xf>
    <xf numFmtId="49" fontId="0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vertical="justify"/>
    </xf>
    <xf numFmtId="0" fontId="0" fillId="0" borderId="10" xfId="0" applyFont="1" applyBorder="1" applyAlignment="1">
      <alignment horizontal="center"/>
    </xf>
    <xf numFmtId="171" fontId="0" fillId="0" borderId="10" xfId="64" applyFont="1" applyBorder="1" applyAlignment="1">
      <alignment horizontal="right"/>
    </xf>
    <xf numFmtId="49" fontId="4" fillId="0" borderId="10" xfId="0" applyNumberFormat="1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vertical="justify"/>
    </xf>
    <xf numFmtId="0" fontId="4" fillId="0" borderId="13" xfId="0" applyFont="1" applyFill="1" applyBorder="1" applyAlignment="1">
      <alignment horizontal="right" vertical="center"/>
    </xf>
    <xf numFmtId="0" fontId="0" fillId="0" borderId="13" xfId="0" applyFont="1" applyFill="1" applyBorder="1" applyAlignment="1">
      <alignment horizontal="center" vertical="center"/>
    </xf>
    <xf numFmtId="0" fontId="0" fillId="33" borderId="10" xfId="0" applyFont="1" applyFill="1" applyBorder="1" applyAlignment="1" quotePrefix="1">
      <alignment/>
    </xf>
    <xf numFmtId="2" fontId="0" fillId="0" borderId="13" xfId="0" applyNumberFormat="1" applyFont="1" applyFill="1" applyBorder="1" applyAlignment="1">
      <alignment vertical="center"/>
    </xf>
    <xf numFmtId="0" fontId="0" fillId="0" borderId="14" xfId="0" applyFont="1" applyBorder="1" applyAlignment="1">
      <alignment horizontal="left" vertical="justify"/>
    </xf>
    <xf numFmtId="0" fontId="0" fillId="34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/>
    </xf>
    <xf numFmtId="171" fontId="0" fillId="34" borderId="10" xfId="64" applyFont="1" applyFill="1" applyBorder="1" applyAlignment="1">
      <alignment horizontal="right"/>
    </xf>
    <xf numFmtId="0" fontId="4" fillId="34" borderId="10" xfId="0" applyFont="1" applyFill="1" applyBorder="1" applyAlignment="1">
      <alignment horizontal="right" wrapText="1"/>
    </xf>
    <xf numFmtId="0" fontId="4" fillId="35" borderId="15" xfId="0" applyFont="1" applyFill="1" applyBorder="1" applyAlignment="1">
      <alignment vertical="center"/>
    </xf>
    <xf numFmtId="0" fontId="4" fillId="35" borderId="16" xfId="0" applyFont="1" applyFill="1" applyBorder="1" applyAlignment="1">
      <alignment vertical="center"/>
    </xf>
    <xf numFmtId="2" fontId="0" fillId="0" borderId="10" xfId="64" applyNumberFormat="1" applyFont="1" applyFill="1" applyBorder="1" applyAlignment="1">
      <alignment horizontal="right"/>
    </xf>
    <xf numFmtId="0" fontId="0" fillId="0" borderId="10" xfId="0" applyBorder="1" applyAlignment="1">
      <alignment horizontal="center"/>
    </xf>
    <xf numFmtId="4" fontId="0" fillId="0" borderId="10" xfId="0" applyNumberFormat="1" applyBorder="1" applyAlignment="1">
      <alignment/>
    </xf>
    <xf numFmtId="0" fontId="4" fillId="34" borderId="16" xfId="0" applyFont="1" applyFill="1" applyBorder="1" applyAlignment="1">
      <alignment vertical="center"/>
    </xf>
    <xf numFmtId="0" fontId="0" fillId="34" borderId="15" xfId="0" applyFont="1" applyFill="1" applyBorder="1" applyAlignment="1">
      <alignment vertical="center"/>
    </xf>
    <xf numFmtId="0" fontId="0" fillId="0" borderId="16" xfId="0" applyBorder="1" applyAlignment="1">
      <alignment horizontal="center"/>
    </xf>
    <xf numFmtId="171" fontId="0" fillId="0" borderId="10" xfId="64" applyFont="1" applyFill="1" applyBorder="1" applyAlignment="1">
      <alignment/>
    </xf>
    <xf numFmtId="0" fontId="0" fillId="36" borderId="10" xfId="0" applyFont="1" applyFill="1" applyBorder="1" applyAlignment="1" quotePrefix="1">
      <alignment/>
    </xf>
    <xf numFmtId="2" fontId="0" fillId="0" borderId="13" xfId="64" applyNumberFormat="1" applyFont="1" applyFill="1" applyBorder="1" applyAlignment="1">
      <alignment horizontal="right"/>
    </xf>
    <xf numFmtId="2" fontId="4" fillId="0" borderId="17" xfId="64" applyNumberFormat="1" applyFont="1" applyFill="1" applyBorder="1" applyAlignment="1">
      <alignment vertical="center"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 wrapText="1"/>
    </xf>
    <xf numFmtId="0" fontId="4" fillId="35" borderId="15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wrapText="1"/>
    </xf>
    <xf numFmtId="0" fontId="4" fillId="34" borderId="10" xfId="0" applyFont="1" applyFill="1" applyBorder="1" applyAlignment="1">
      <alignment horizontal="center" wrapText="1"/>
    </xf>
    <xf numFmtId="0" fontId="4" fillId="35" borderId="12" xfId="0" applyFont="1" applyFill="1" applyBorder="1" applyAlignment="1">
      <alignment horizontal="center" vertical="center"/>
    </xf>
    <xf numFmtId="0" fontId="0" fillId="34" borderId="12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11" xfId="0" applyFont="1" applyBorder="1" applyAlignment="1">
      <alignment/>
    </xf>
    <xf numFmtId="171" fontId="2" fillId="0" borderId="21" xfId="0" applyNumberFormat="1" applyFont="1" applyBorder="1" applyAlignment="1">
      <alignment/>
    </xf>
    <xf numFmtId="0" fontId="4" fillId="35" borderId="22" xfId="0" applyFont="1" applyFill="1" applyBorder="1" applyAlignment="1">
      <alignment horizontal="left" wrapText="1"/>
    </xf>
    <xf numFmtId="0" fontId="0" fillId="35" borderId="23" xfId="0" applyFont="1" applyFill="1" applyBorder="1" applyAlignment="1">
      <alignment horizontal="center"/>
    </xf>
    <xf numFmtId="171" fontId="0" fillId="35" borderId="23" xfId="64" applyFont="1" applyFill="1" applyBorder="1" applyAlignment="1">
      <alignment horizontal="right"/>
    </xf>
    <xf numFmtId="0" fontId="0" fillId="35" borderId="24" xfId="0" applyFont="1" applyFill="1" applyBorder="1" applyAlignment="1">
      <alignment horizontal="center" vertical="center"/>
    </xf>
    <xf numFmtId="0" fontId="4" fillId="35" borderId="12" xfId="0" applyFont="1" applyFill="1" applyBorder="1" applyAlignment="1">
      <alignment horizontal="center" wrapText="1"/>
    </xf>
    <xf numFmtId="0" fontId="2" fillId="0" borderId="25" xfId="0" applyFont="1" applyBorder="1" applyAlignment="1">
      <alignment vertical="center"/>
    </xf>
    <xf numFmtId="49" fontId="0" fillId="0" borderId="26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wrapText="1"/>
    </xf>
    <xf numFmtId="49" fontId="4" fillId="34" borderId="10" xfId="0" applyNumberFormat="1" applyFont="1" applyFill="1" applyBorder="1" applyAlignment="1">
      <alignment horizontal="center" wrapText="1"/>
    </xf>
    <xf numFmtId="49" fontId="4" fillId="35" borderId="12" xfId="0" applyNumberFormat="1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wrapText="1"/>
    </xf>
    <xf numFmtId="49" fontId="0" fillId="34" borderId="12" xfId="0" applyNumberFormat="1" applyFont="1" applyFill="1" applyBorder="1" applyAlignment="1">
      <alignment horizontal="center" vertical="center"/>
    </xf>
    <xf numFmtId="49" fontId="4" fillId="34" borderId="12" xfId="0" applyNumberFormat="1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vertical="center"/>
    </xf>
    <xf numFmtId="49" fontId="0" fillId="34" borderId="12" xfId="0" applyNumberFormat="1" applyFont="1" applyFill="1" applyBorder="1" applyAlignment="1">
      <alignment horizontal="center" wrapText="1"/>
    </xf>
    <xf numFmtId="4" fontId="0" fillId="34" borderId="10" xfId="0" applyNumberFormat="1" applyFill="1" applyBorder="1" applyAlignment="1">
      <alignment/>
    </xf>
    <xf numFmtId="2" fontId="0" fillId="34" borderId="10" xfId="64" applyNumberFormat="1" applyFont="1" applyFill="1" applyBorder="1" applyAlignment="1">
      <alignment horizontal="right"/>
    </xf>
    <xf numFmtId="43" fontId="3" fillId="0" borderId="21" xfId="0" applyNumberFormat="1" applyFont="1" applyBorder="1" applyAlignment="1">
      <alignment/>
    </xf>
    <xf numFmtId="0" fontId="0" fillId="34" borderId="10" xfId="0" applyFill="1" applyBorder="1" applyAlignment="1">
      <alignment horizontal="center"/>
    </xf>
    <xf numFmtId="49" fontId="67" fillId="34" borderId="12" xfId="0" applyNumberFormat="1" applyFont="1" applyFill="1" applyBorder="1" applyAlignment="1">
      <alignment horizontal="center" vertical="center"/>
    </xf>
    <xf numFmtId="0" fontId="67" fillId="34" borderId="12" xfId="0" applyFont="1" applyFill="1" applyBorder="1" applyAlignment="1">
      <alignment horizontal="center" vertical="center"/>
    </xf>
    <xf numFmtId="0" fontId="67" fillId="36" borderId="10" xfId="0" applyFont="1" applyFill="1" applyBorder="1" applyAlignment="1" quotePrefix="1">
      <alignment/>
    </xf>
    <xf numFmtId="4" fontId="67" fillId="34" borderId="10" xfId="0" applyNumberFormat="1" applyFont="1" applyFill="1" applyBorder="1" applyAlignment="1">
      <alignment/>
    </xf>
    <xf numFmtId="2" fontId="67" fillId="34" borderId="10" xfId="64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 horizontal="left" vertical="center"/>
    </xf>
    <xf numFmtId="43" fontId="2" fillId="0" borderId="19" xfId="0" applyNumberFormat="1" applyFont="1" applyBorder="1" applyAlignment="1">
      <alignment/>
    </xf>
    <xf numFmtId="4" fontId="0" fillId="0" borderId="10" xfId="0" applyNumberFormat="1" applyBorder="1" applyAlignment="1">
      <alignment vertical="center"/>
    </xf>
    <xf numFmtId="2" fontId="0" fillId="0" borderId="10" xfId="64" applyNumberFormat="1" applyFont="1" applyFill="1" applyBorder="1" applyAlignment="1">
      <alignment horizontal="right" vertical="center"/>
    </xf>
    <xf numFmtId="0" fontId="0" fillId="34" borderId="10" xfId="0" applyFont="1" applyFill="1" applyBorder="1" applyAlignment="1">
      <alignment horizontal="left" vertical="center"/>
    </xf>
    <xf numFmtId="0" fontId="0" fillId="34" borderId="15" xfId="0" applyFont="1" applyFill="1" applyBorder="1" applyAlignment="1">
      <alignment vertical="center" wrapText="1"/>
    </xf>
    <xf numFmtId="2" fontId="0" fillId="34" borderId="10" xfId="64" applyNumberFormat="1" applyFill="1" applyBorder="1" applyAlignment="1">
      <alignment horizontal="right"/>
    </xf>
    <xf numFmtId="4" fontId="0" fillId="34" borderId="10" xfId="0" applyNumberFormat="1" applyFill="1" applyBorder="1" applyAlignment="1">
      <alignment vertical="center"/>
    </xf>
    <xf numFmtId="49" fontId="0" fillId="34" borderId="12" xfId="0" applyNumberFormat="1" applyFont="1" applyFill="1" applyBorder="1" applyAlignment="1">
      <alignment horizontal="center" vertical="center" wrapText="1"/>
    </xf>
    <xf numFmtId="2" fontId="0" fillId="34" borderId="10" xfId="64" applyNumberFormat="1" applyFont="1" applyFill="1" applyBorder="1" applyAlignment="1">
      <alignment horizontal="right" vertical="center"/>
    </xf>
    <xf numFmtId="2" fontId="0" fillId="0" borderId="27" xfId="64" applyNumberFormat="1" applyFont="1" applyFill="1" applyBorder="1" applyAlignment="1">
      <alignment horizontal="right"/>
    </xf>
    <xf numFmtId="0" fontId="0" fillId="0" borderId="0" xfId="50">
      <alignment/>
      <protection/>
    </xf>
    <xf numFmtId="0" fontId="11" fillId="0" borderId="0" xfId="50" applyFont="1" applyAlignment="1">
      <alignment horizontal="center" vertical="center" wrapText="1"/>
      <protection/>
    </xf>
    <xf numFmtId="0" fontId="12" fillId="0" borderId="0" xfId="50" applyFont="1">
      <alignment/>
      <protection/>
    </xf>
    <xf numFmtId="10" fontId="0" fillId="0" borderId="25" xfId="52" applyNumberFormat="1" applyFont="1" applyBorder="1" applyAlignment="1">
      <alignment/>
    </xf>
    <xf numFmtId="0" fontId="5" fillId="0" borderId="28" xfId="50" applyFont="1" applyBorder="1">
      <alignment/>
      <protection/>
    </xf>
    <xf numFmtId="172" fontId="5" fillId="0" borderId="25" xfId="64" applyNumberFormat="1" applyFont="1" applyBorder="1" applyAlignment="1">
      <alignment/>
    </xf>
    <xf numFmtId="0" fontId="5" fillId="0" borderId="29" xfId="50" applyFont="1" applyBorder="1">
      <alignment/>
      <protection/>
    </xf>
    <xf numFmtId="0" fontId="5" fillId="0" borderId="30" xfId="50" applyFont="1" applyBorder="1">
      <alignment/>
      <protection/>
    </xf>
    <xf numFmtId="10" fontId="0" fillId="0" borderId="0" xfId="52" applyNumberFormat="1" applyFont="1" applyBorder="1" applyAlignment="1">
      <alignment/>
    </xf>
    <xf numFmtId="0" fontId="0" fillId="0" borderId="0" xfId="50" applyAlignment="1">
      <alignment horizontal="center"/>
      <protection/>
    </xf>
    <xf numFmtId="0" fontId="13" fillId="0" borderId="0" xfId="50" applyFont="1">
      <alignment/>
      <protection/>
    </xf>
    <xf numFmtId="10" fontId="13" fillId="0" borderId="0" xfId="52" applyNumberFormat="1" applyFont="1" applyAlignment="1">
      <alignment/>
    </xf>
    <xf numFmtId="0" fontId="0" fillId="36" borderId="15" xfId="0" applyFont="1" applyFill="1" applyBorder="1" applyAlignment="1" quotePrefix="1">
      <alignment/>
    </xf>
    <xf numFmtId="0" fontId="0" fillId="34" borderId="16" xfId="0" applyFont="1" applyFill="1" applyBorder="1" applyAlignment="1">
      <alignment horizontal="center" vertical="center"/>
    </xf>
    <xf numFmtId="4" fontId="0" fillId="34" borderId="16" xfId="0" applyNumberFormat="1" applyFill="1" applyBorder="1" applyAlignment="1">
      <alignment/>
    </xf>
    <xf numFmtId="2" fontId="0" fillId="34" borderId="16" xfId="64" applyNumberFormat="1" applyFont="1" applyFill="1" applyBorder="1" applyAlignment="1">
      <alignment horizontal="right"/>
    </xf>
    <xf numFmtId="2" fontId="0" fillId="34" borderId="16" xfId="64" applyNumberFormat="1" applyFill="1" applyBorder="1" applyAlignment="1">
      <alignment horizontal="right"/>
    </xf>
    <xf numFmtId="0" fontId="0" fillId="36" borderId="10" xfId="0" applyFont="1" applyFill="1" applyBorder="1" applyAlignment="1" quotePrefix="1">
      <alignment wrapText="1"/>
    </xf>
    <xf numFmtId="0" fontId="16" fillId="0" borderId="0" xfId="0" applyFont="1" applyAlignment="1">
      <alignment vertical="center"/>
    </xf>
    <xf numFmtId="0" fontId="2" fillId="0" borderId="0" xfId="0" applyFont="1" applyAlignment="1">
      <alignment/>
    </xf>
    <xf numFmtId="0" fontId="68" fillId="0" borderId="0" xfId="50" applyFont="1">
      <alignment/>
      <protection/>
    </xf>
    <xf numFmtId="0" fontId="69" fillId="0" borderId="0" xfId="50" applyFont="1" applyAlignment="1">
      <alignment horizontal="center" vertical="center"/>
      <protection/>
    </xf>
    <xf numFmtId="0" fontId="68" fillId="0" borderId="0" xfId="50" applyFont="1" applyAlignment="1">
      <alignment horizontal="center" vertical="center"/>
      <protection/>
    </xf>
    <xf numFmtId="0" fontId="70" fillId="0" borderId="0" xfId="50" applyFont="1">
      <alignment/>
      <protection/>
    </xf>
    <xf numFmtId="0" fontId="8" fillId="0" borderId="0" xfId="50" applyFont="1">
      <alignment/>
      <protection/>
    </xf>
    <xf numFmtId="10" fontId="18" fillId="0" borderId="0" xfId="50" applyNumberFormat="1" applyFont="1" applyAlignment="1">
      <alignment horizontal="left" vertical="center"/>
      <protection/>
    </xf>
    <xf numFmtId="0" fontId="18" fillId="0" borderId="0" xfId="50" applyFont="1" applyAlignment="1">
      <alignment vertical="center"/>
      <protection/>
    </xf>
    <xf numFmtId="0" fontId="69" fillId="0" borderId="0" xfId="50" applyFont="1" applyAlignment="1">
      <alignment vertical="center"/>
      <protection/>
    </xf>
    <xf numFmtId="0" fontId="0" fillId="0" borderId="29" xfId="50" applyBorder="1">
      <alignment/>
      <protection/>
    </xf>
    <xf numFmtId="0" fontId="0" fillId="0" borderId="31" xfId="50" applyBorder="1">
      <alignment/>
      <protection/>
    </xf>
    <xf numFmtId="0" fontId="71" fillId="37" borderId="32" xfId="50" applyFont="1" applyFill="1" applyBorder="1" applyAlignment="1">
      <alignment horizontal="center" vertical="center"/>
      <protection/>
    </xf>
    <xf numFmtId="9" fontId="8" fillId="0" borderId="19" xfId="50" applyNumberFormat="1" applyFont="1" applyBorder="1">
      <alignment/>
      <protection/>
    </xf>
    <xf numFmtId="0" fontId="8" fillId="0" borderId="26" xfId="50" applyFont="1" applyBorder="1">
      <alignment/>
      <protection/>
    </xf>
    <xf numFmtId="0" fontId="8" fillId="0" borderId="33" xfId="50" applyFont="1" applyBorder="1">
      <alignment/>
      <protection/>
    </xf>
    <xf numFmtId="0" fontId="8" fillId="38" borderId="19" xfId="50" applyFont="1" applyFill="1" applyBorder="1">
      <alignment/>
      <protection/>
    </xf>
    <xf numFmtId="0" fontId="8" fillId="39" borderId="26" xfId="50" applyFont="1" applyFill="1" applyBorder="1">
      <alignment/>
      <protection/>
    </xf>
    <xf numFmtId="0" fontId="8" fillId="39" borderId="33" xfId="50" applyFont="1" applyFill="1" applyBorder="1">
      <alignment/>
      <protection/>
    </xf>
    <xf numFmtId="4" fontId="20" fillId="0" borderId="21" xfId="50" applyNumberFormat="1" applyFont="1" applyBorder="1" applyAlignment="1">
      <alignment vertical="center"/>
      <protection/>
    </xf>
    <xf numFmtId="4" fontId="20" fillId="0" borderId="12" xfId="50" applyNumberFormat="1" applyFont="1" applyBorder="1">
      <alignment/>
      <protection/>
    </xf>
    <xf numFmtId="4" fontId="20" fillId="0" borderId="20" xfId="50" applyNumberFormat="1" applyFont="1" applyBorder="1">
      <alignment/>
      <protection/>
    </xf>
    <xf numFmtId="0" fontId="20" fillId="0" borderId="13" xfId="50" applyFont="1" applyBorder="1">
      <alignment/>
      <protection/>
    </xf>
    <xf numFmtId="0" fontId="20" fillId="0" borderId="34" xfId="50" applyFont="1" applyBorder="1">
      <alignment/>
      <protection/>
    </xf>
    <xf numFmtId="0" fontId="20" fillId="38" borderId="19" xfId="50" applyFont="1" applyFill="1" applyBorder="1" applyAlignment="1">
      <alignment vertical="center"/>
      <protection/>
    </xf>
    <xf numFmtId="0" fontId="20" fillId="0" borderId="19" xfId="50" applyFont="1" applyBorder="1">
      <alignment/>
      <protection/>
    </xf>
    <xf numFmtId="0" fontId="20" fillId="0" borderId="33" xfId="50" applyFont="1" applyBorder="1">
      <alignment/>
      <protection/>
    </xf>
    <xf numFmtId="4" fontId="20" fillId="0" borderId="21" xfId="50" applyNumberFormat="1" applyFont="1" applyBorder="1">
      <alignment/>
      <protection/>
    </xf>
    <xf numFmtId="0" fontId="20" fillId="38" borderId="19" xfId="50" applyFont="1" applyFill="1" applyBorder="1">
      <alignment/>
      <protection/>
    </xf>
    <xf numFmtId="0" fontId="20" fillId="0" borderId="35" xfId="50" applyFont="1" applyBorder="1">
      <alignment/>
      <protection/>
    </xf>
    <xf numFmtId="0" fontId="20" fillId="38" borderId="33" xfId="50" applyFont="1" applyFill="1" applyBorder="1">
      <alignment/>
      <protection/>
    </xf>
    <xf numFmtId="0" fontId="20" fillId="0" borderId="26" xfId="50" applyFont="1" applyBorder="1">
      <alignment/>
      <protection/>
    </xf>
    <xf numFmtId="4" fontId="0" fillId="0" borderId="0" xfId="50" applyNumberFormat="1">
      <alignment/>
      <protection/>
    </xf>
    <xf numFmtId="0" fontId="8" fillId="0" borderId="11" xfId="50" applyFont="1" applyBorder="1">
      <alignment/>
      <protection/>
    </xf>
    <xf numFmtId="0" fontId="72" fillId="0" borderId="36" xfId="0" applyFont="1" applyBorder="1" applyAlignment="1">
      <alignment horizontal="center" vertical="center" wrapText="1"/>
    </xf>
    <xf numFmtId="0" fontId="22" fillId="0" borderId="36" xfId="0" applyFont="1" applyBorder="1" applyAlignment="1">
      <alignment horizontal="center" vertical="center" wrapText="1"/>
    </xf>
    <xf numFmtId="0" fontId="73" fillId="0" borderId="0" xfId="0" applyFont="1" applyAlignment="1" applyProtection="1">
      <alignment wrapText="1"/>
      <protection locked="0"/>
    </xf>
    <xf numFmtId="0" fontId="72" fillId="0" borderId="36" xfId="0" applyFont="1" applyBorder="1" applyAlignment="1">
      <alignment horizontal="center" vertical="top" wrapText="1"/>
    </xf>
    <xf numFmtId="0" fontId="72" fillId="0" borderId="36" xfId="0" applyFont="1" applyBorder="1" applyAlignment="1">
      <alignment horizontal="left" vertical="top" wrapText="1"/>
    </xf>
    <xf numFmtId="0" fontId="74" fillId="0" borderId="36" xfId="0" applyFont="1" applyBorder="1" applyAlignment="1">
      <alignment horizontal="center" vertical="top" wrapText="1"/>
    </xf>
    <xf numFmtId="0" fontId="74" fillId="0" borderId="36" xfId="0" applyFont="1" applyBorder="1" applyAlignment="1">
      <alignment horizontal="left" vertical="top" wrapText="1"/>
    </xf>
    <xf numFmtId="174" fontId="74" fillId="0" borderId="36" xfId="0" applyNumberFormat="1" applyFont="1" applyBorder="1" applyAlignment="1">
      <alignment horizontal="right" vertical="top" wrapText="1"/>
    </xf>
    <xf numFmtId="4" fontId="74" fillId="0" borderId="36" xfId="0" applyNumberFormat="1" applyFont="1" applyBorder="1" applyAlignment="1">
      <alignment horizontal="right" vertical="top" wrapText="1"/>
    </xf>
    <xf numFmtId="0" fontId="72" fillId="0" borderId="36" xfId="0" applyFont="1" applyBorder="1" applyAlignment="1">
      <alignment horizontal="right" vertical="center" wrapText="1"/>
    </xf>
    <xf numFmtId="4" fontId="72" fillId="0" borderId="36" xfId="0" applyNumberFormat="1" applyFont="1" applyBorder="1" applyAlignment="1">
      <alignment horizontal="right" vertical="top" wrapText="1"/>
    </xf>
    <xf numFmtId="0" fontId="72" fillId="0" borderId="37" xfId="0" applyFont="1" applyBorder="1" applyAlignment="1">
      <alignment horizontal="right" vertical="center" wrapText="1"/>
    </xf>
    <xf numFmtId="4" fontId="72" fillId="0" borderId="37" xfId="0" applyNumberFormat="1" applyFont="1" applyBorder="1" applyAlignment="1">
      <alignment horizontal="right" vertical="top" wrapText="1"/>
    </xf>
    <xf numFmtId="4" fontId="72" fillId="0" borderId="10" xfId="0" applyNumberFormat="1" applyFont="1" applyBorder="1" applyAlignment="1" applyProtection="1">
      <alignment vertical="center" wrapText="1"/>
      <protection locked="0"/>
    </xf>
    <xf numFmtId="4" fontId="75" fillId="0" borderId="10" xfId="0" applyNumberFormat="1" applyFont="1" applyBorder="1" applyAlignment="1" applyProtection="1">
      <alignment wrapText="1"/>
      <protection locked="0"/>
    </xf>
    <xf numFmtId="175" fontId="0" fillId="34" borderId="10" xfId="0" applyNumberFormat="1" applyFont="1" applyFill="1" applyBorder="1" applyAlignment="1">
      <alignment horizontal="right" vertical="center"/>
    </xf>
    <xf numFmtId="175" fontId="4" fillId="34" borderId="10" xfId="0" applyNumberFormat="1" applyFont="1" applyFill="1" applyBorder="1" applyAlignment="1">
      <alignment horizontal="right" vertical="center"/>
    </xf>
    <xf numFmtId="175" fontId="4" fillId="35" borderId="38" xfId="0" applyNumberFormat="1" applyFont="1" applyFill="1" applyBorder="1" applyAlignment="1">
      <alignment vertical="center"/>
    </xf>
    <xf numFmtId="175" fontId="67" fillId="34" borderId="10" xfId="0" applyNumberFormat="1" applyFont="1" applyFill="1" applyBorder="1" applyAlignment="1">
      <alignment horizontal="right" vertical="center"/>
    </xf>
    <xf numFmtId="175" fontId="4" fillId="35" borderId="10" xfId="0" applyNumberFormat="1" applyFont="1" applyFill="1" applyBorder="1" applyAlignment="1">
      <alignment vertical="center"/>
    </xf>
    <xf numFmtId="0" fontId="0" fillId="0" borderId="14" xfId="0" applyFont="1" applyBorder="1" applyAlignment="1">
      <alignment horizontal="right"/>
    </xf>
    <xf numFmtId="0" fontId="0" fillId="0" borderId="39" xfId="0" applyFont="1" applyBorder="1" applyAlignment="1">
      <alignment horizontal="right"/>
    </xf>
    <xf numFmtId="0" fontId="4" fillId="13" borderId="40" xfId="0" applyFont="1" applyFill="1" applyBorder="1" applyAlignment="1">
      <alignment horizontal="center" vertical="center"/>
    </xf>
    <xf numFmtId="0" fontId="4" fillId="13" borderId="41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right"/>
    </xf>
    <xf numFmtId="0" fontId="0" fillId="0" borderId="19" xfId="0" applyFont="1" applyBorder="1" applyAlignment="1">
      <alignment horizontal="right"/>
    </xf>
    <xf numFmtId="0" fontId="0" fillId="0" borderId="33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8" fillId="0" borderId="33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4" fillId="40" borderId="34" xfId="0" applyFont="1" applyFill="1" applyBorder="1" applyAlignment="1">
      <alignment horizontal="left" vertical="center"/>
    </xf>
    <xf numFmtId="0" fontId="4" fillId="40" borderId="27" xfId="0" applyFont="1" applyFill="1" applyBorder="1" applyAlignment="1">
      <alignment horizontal="left" vertical="center"/>
    </xf>
    <xf numFmtId="0" fontId="4" fillId="40" borderId="35" xfId="0" applyFont="1" applyFill="1" applyBorder="1" applyAlignment="1">
      <alignment horizontal="left" vertical="center"/>
    </xf>
    <xf numFmtId="0" fontId="4" fillId="40" borderId="20" xfId="0" applyFont="1" applyFill="1" applyBorder="1" applyAlignment="1">
      <alignment horizontal="center" vertical="center"/>
    </xf>
    <xf numFmtId="0" fontId="4" fillId="40" borderId="11" xfId="0" applyFont="1" applyFill="1" applyBorder="1" applyAlignment="1">
      <alignment horizontal="center" vertical="center"/>
    </xf>
    <xf numFmtId="0" fontId="4" fillId="40" borderId="33" xfId="0" applyFont="1" applyFill="1" applyBorder="1" applyAlignment="1">
      <alignment horizontal="center" vertical="center"/>
    </xf>
    <xf numFmtId="0" fontId="4" fillId="4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4" fillId="40" borderId="21" xfId="0" applyFont="1" applyFill="1" applyBorder="1" applyAlignment="1">
      <alignment horizontal="center" vertical="center"/>
    </xf>
    <xf numFmtId="0" fontId="7" fillId="40" borderId="20" xfId="0" applyFont="1" applyFill="1" applyBorder="1" applyAlignment="1">
      <alignment horizontal="center" vertical="center" wrapText="1"/>
    </xf>
    <xf numFmtId="0" fontId="7" fillId="40" borderId="11" xfId="0" applyFont="1" applyFill="1" applyBorder="1" applyAlignment="1">
      <alignment horizontal="center" vertical="center" wrapText="1"/>
    </xf>
    <xf numFmtId="0" fontId="4" fillId="13" borderId="42" xfId="0" applyFont="1" applyFill="1" applyBorder="1" applyAlignment="1">
      <alignment horizontal="center" vertical="center"/>
    </xf>
    <xf numFmtId="0" fontId="4" fillId="13" borderId="43" xfId="0" applyFont="1" applyFill="1" applyBorder="1" applyAlignment="1">
      <alignment horizontal="center" vertical="center"/>
    </xf>
    <xf numFmtId="0" fontId="4" fillId="13" borderId="44" xfId="0" applyFont="1" applyFill="1" applyBorder="1" applyAlignment="1">
      <alignment horizontal="center" vertical="center"/>
    </xf>
    <xf numFmtId="0" fontId="0" fillId="13" borderId="45" xfId="0" applyFont="1" applyFill="1" applyBorder="1" applyAlignment="1">
      <alignment vertical="center"/>
    </xf>
    <xf numFmtId="170" fontId="4" fillId="0" borderId="46" xfId="46" applyFont="1" applyFill="1" applyBorder="1" applyAlignment="1">
      <alignment horizontal="right" vertical="center"/>
    </xf>
    <xf numFmtId="170" fontId="4" fillId="0" borderId="47" xfId="46" applyFont="1" applyFill="1" applyBorder="1" applyAlignment="1">
      <alignment horizontal="right" vertical="center"/>
    </xf>
    <xf numFmtId="170" fontId="4" fillId="0" borderId="48" xfId="46" applyFont="1" applyFill="1" applyBorder="1" applyAlignment="1">
      <alignment horizontal="right" vertical="center"/>
    </xf>
    <xf numFmtId="0" fontId="4" fillId="0" borderId="49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16" fillId="0" borderId="0" xfId="0" applyFont="1" applyAlignment="1">
      <alignment wrapText="1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/>
    </xf>
    <xf numFmtId="10" fontId="7" fillId="0" borderId="51" xfId="52" applyNumberFormat="1" applyFont="1" applyBorder="1" applyAlignment="1">
      <alignment horizontal="center" vertical="center"/>
    </xf>
    <xf numFmtId="10" fontId="7" fillId="0" borderId="26" xfId="52" applyNumberFormat="1" applyFont="1" applyBorder="1" applyAlignment="1">
      <alignment horizontal="center" vertical="center"/>
    </xf>
    <xf numFmtId="10" fontId="7" fillId="0" borderId="12" xfId="52" applyNumberFormat="1" applyFont="1" applyBorder="1" applyAlignment="1">
      <alignment horizontal="center" vertical="center"/>
    </xf>
    <xf numFmtId="4" fontId="7" fillId="0" borderId="18" xfId="50" applyNumberFormat="1" applyFont="1" applyBorder="1" applyAlignment="1">
      <alignment horizontal="center" vertical="center"/>
      <protection/>
    </xf>
    <xf numFmtId="4" fontId="7" fillId="0" borderId="52" xfId="50" applyNumberFormat="1" applyFont="1" applyBorder="1" applyAlignment="1">
      <alignment horizontal="center" vertical="center"/>
      <protection/>
    </xf>
    <xf numFmtId="4" fontId="7" fillId="0" borderId="33" xfId="50" applyNumberFormat="1" applyFont="1" applyBorder="1" applyAlignment="1">
      <alignment horizontal="center" vertical="center"/>
      <protection/>
    </xf>
    <xf numFmtId="4" fontId="7" fillId="0" borderId="31" xfId="50" applyNumberFormat="1" applyFont="1" applyBorder="1" applyAlignment="1">
      <alignment horizontal="center" vertical="center"/>
      <protection/>
    </xf>
    <xf numFmtId="4" fontId="7" fillId="0" borderId="20" xfId="50" applyNumberFormat="1" applyFont="1" applyBorder="1" applyAlignment="1">
      <alignment horizontal="center" vertical="center"/>
      <protection/>
    </xf>
    <xf numFmtId="4" fontId="7" fillId="0" borderId="53" xfId="50" applyNumberFormat="1" applyFont="1" applyBorder="1" applyAlignment="1">
      <alignment horizontal="center" vertical="center"/>
      <protection/>
    </xf>
    <xf numFmtId="0" fontId="18" fillId="0" borderId="0" xfId="50" applyFont="1" applyAlignment="1">
      <alignment horizontal="left"/>
      <protection/>
    </xf>
    <xf numFmtId="0" fontId="69" fillId="0" borderId="0" xfId="50" applyFont="1" applyAlignment="1">
      <alignment horizontal="left"/>
      <protection/>
    </xf>
    <xf numFmtId="0" fontId="19" fillId="0" borderId="0" xfId="50" applyFont="1" applyAlignment="1">
      <alignment horizontal="left" vertical="center"/>
      <protection/>
    </xf>
    <xf numFmtId="0" fontId="18" fillId="0" borderId="0" xfId="50" applyFont="1" applyAlignment="1">
      <alignment horizontal="left" vertical="center"/>
      <protection/>
    </xf>
    <xf numFmtId="0" fontId="71" fillId="37" borderId="33" xfId="50" applyFont="1" applyFill="1" applyBorder="1" applyAlignment="1">
      <alignment horizontal="center" vertical="center"/>
      <protection/>
    </xf>
    <xf numFmtId="0" fontId="71" fillId="37" borderId="0" xfId="50" applyFont="1" applyFill="1" applyAlignment="1">
      <alignment horizontal="center" vertical="center"/>
      <protection/>
    </xf>
    <xf numFmtId="0" fontId="71" fillId="37" borderId="54" xfId="50" applyFont="1" applyFill="1" applyBorder="1" applyAlignment="1">
      <alignment horizontal="center" vertical="center"/>
      <protection/>
    </xf>
    <xf numFmtId="0" fontId="71" fillId="37" borderId="55" xfId="50" applyFont="1" applyFill="1" applyBorder="1" applyAlignment="1">
      <alignment horizontal="center" vertical="center"/>
      <protection/>
    </xf>
    <xf numFmtId="0" fontId="71" fillId="37" borderId="56" xfId="50" applyFont="1" applyFill="1" applyBorder="1" applyAlignment="1">
      <alignment horizontal="center" vertical="center"/>
      <protection/>
    </xf>
    <xf numFmtId="0" fontId="71" fillId="37" borderId="18" xfId="50" applyFont="1" applyFill="1" applyBorder="1" applyAlignment="1">
      <alignment horizontal="center" vertical="center" wrapText="1"/>
      <protection/>
    </xf>
    <xf numFmtId="0" fontId="71" fillId="37" borderId="14" xfId="50" applyFont="1" applyFill="1" applyBorder="1" applyAlignment="1">
      <alignment horizontal="center" vertical="center" wrapText="1"/>
      <protection/>
    </xf>
    <xf numFmtId="0" fontId="71" fillId="37" borderId="39" xfId="50" applyFont="1" applyFill="1" applyBorder="1" applyAlignment="1">
      <alignment horizontal="center" vertical="center" wrapText="1"/>
      <protection/>
    </xf>
    <xf numFmtId="0" fontId="71" fillId="37" borderId="33" xfId="50" applyFont="1" applyFill="1" applyBorder="1" applyAlignment="1">
      <alignment horizontal="center" vertical="center" wrapText="1"/>
      <protection/>
    </xf>
    <xf numFmtId="0" fontId="71" fillId="37" borderId="0" xfId="50" applyFont="1" applyFill="1" applyAlignment="1">
      <alignment horizontal="center" vertical="center" wrapText="1"/>
      <protection/>
    </xf>
    <xf numFmtId="0" fontId="71" fillId="37" borderId="19" xfId="50" applyFont="1" applyFill="1" applyBorder="1" applyAlignment="1">
      <alignment horizontal="center" vertical="center" wrapText="1"/>
      <protection/>
    </xf>
    <xf numFmtId="0" fontId="71" fillId="37" borderId="57" xfId="50" applyFont="1" applyFill="1" applyBorder="1" applyAlignment="1">
      <alignment horizontal="center" vertical="center" wrapText="1"/>
      <protection/>
    </xf>
    <xf numFmtId="0" fontId="71" fillId="37" borderId="58" xfId="50" applyFont="1" applyFill="1" applyBorder="1" applyAlignment="1">
      <alignment horizontal="center" vertical="center" wrapText="1"/>
      <protection/>
    </xf>
    <xf numFmtId="0" fontId="71" fillId="37" borderId="59" xfId="50" applyFont="1" applyFill="1" applyBorder="1" applyAlignment="1">
      <alignment horizontal="center" vertical="center" wrapText="1"/>
      <protection/>
    </xf>
    <xf numFmtId="0" fontId="71" fillId="37" borderId="60" xfId="50" applyFont="1" applyFill="1" applyBorder="1" applyAlignment="1">
      <alignment horizontal="center" vertical="center" wrapText="1"/>
      <protection/>
    </xf>
    <xf numFmtId="0" fontId="71" fillId="37" borderId="61" xfId="50" applyFont="1" applyFill="1" applyBorder="1" applyAlignment="1">
      <alignment horizontal="center" vertical="center" wrapText="1"/>
      <protection/>
    </xf>
    <xf numFmtId="0" fontId="71" fillId="37" borderId="10" xfId="50" applyFont="1" applyFill="1" applyBorder="1" applyAlignment="1">
      <alignment horizontal="center" vertical="center" wrapText="1"/>
      <protection/>
    </xf>
    <xf numFmtId="0" fontId="71" fillId="37" borderId="62" xfId="50" applyFont="1" applyFill="1" applyBorder="1" applyAlignment="1">
      <alignment horizontal="center" vertical="center" wrapText="1"/>
      <protection/>
    </xf>
    <xf numFmtId="0" fontId="71" fillId="37" borderId="49" xfId="50" applyFont="1" applyFill="1" applyBorder="1" applyAlignment="1">
      <alignment horizontal="center" vertical="center" wrapText="1"/>
      <protection/>
    </xf>
    <xf numFmtId="0" fontId="71" fillId="37" borderId="45" xfId="50" applyFont="1" applyFill="1" applyBorder="1" applyAlignment="1">
      <alignment horizontal="center" vertical="center" wrapText="1"/>
      <protection/>
    </xf>
    <xf numFmtId="0" fontId="7" fillId="0" borderId="55" xfId="50" applyFont="1" applyBorder="1" applyAlignment="1">
      <alignment horizontal="center" vertical="center"/>
      <protection/>
    </xf>
    <xf numFmtId="0" fontId="7" fillId="0" borderId="63" xfId="50" applyFont="1" applyBorder="1" applyAlignment="1">
      <alignment horizontal="center" vertical="center"/>
      <protection/>
    </xf>
    <xf numFmtId="0" fontId="7" fillId="0" borderId="33" xfId="50" applyFont="1" applyBorder="1" applyAlignment="1">
      <alignment horizontal="center" vertical="center" wrapText="1"/>
      <protection/>
    </xf>
    <xf numFmtId="0" fontId="7" fillId="0" borderId="0" xfId="50" applyFont="1" applyAlignment="1">
      <alignment horizontal="center" vertical="center" wrapText="1"/>
      <protection/>
    </xf>
    <xf numFmtId="0" fontId="7" fillId="0" borderId="19" xfId="50" applyFont="1" applyBorder="1" applyAlignment="1">
      <alignment horizontal="center" vertical="center" wrapText="1"/>
      <protection/>
    </xf>
    <xf numFmtId="0" fontId="7" fillId="0" borderId="20" xfId="50" applyFont="1" applyBorder="1" applyAlignment="1">
      <alignment horizontal="center" vertical="center" wrapText="1"/>
      <protection/>
    </xf>
    <xf numFmtId="0" fontId="7" fillId="0" borderId="11" xfId="50" applyFont="1" applyBorder="1" applyAlignment="1">
      <alignment horizontal="center" vertical="center" wrapText="1"/>
      <protection/>
    </xf>
    <xf numFmtId="0" fontId="7" fillId="0" borderId="21" xfId="50" applyFont="1" applyBorder="1" applyAlignment="1">
      <alignment horizontal="center" vertical="center" wrapText="1"/>
      <protection/>
    </xf>
    <xf numFmtId="0" fontId="7" fillId="0" borderId="34" xfId="50" applyFont="1" applyBorder="1" applyAlignment="1">
      <alignment horizontal="center" vertical="center" wrapText="1"/>
      <protection/>
    </xf>
    <xf numFmtId="0" fontId="7" fillId="0" borderId="27" xfId="50" applyFont="1" applyBorder="1" applyAlignment="1">
      <alignment horizontal="center" vertical="center" wrapText="1"/>
      <protection/>
    </xf>
    <xf numFmtId="0" fontId="7" fillId="0" borderId="35" xfId="50" applyFont="1" applyBorder="1" applyAlignment="1">
      <alignment horizontal="center" vertical="center" wrapText="1"/>
      <protection/>
    </xf>
    <xf numFmtId="10" fontId="7" fillId="0" borderId="13" xfId="52" applyNumberFormat="1" applyFont="1" applyBorder="1" applyAlignment="1">
      <alignment horizontal="center" vertical="center"/>
    </xf>
    <xf numFmtId="4" fontId="7" fillId="0" borderId="34" xfId="50" applyNumberFormat="1" applyFont="1" applyBorder="1" applyAlignment="1">
      <alignment horizontal="center" vertical="center"/>
      <protection/>
    </xf>
    <xf numFmtId="4" fontId="7" fillId="0" borderId="64" xfId="50" applyNumberFormat="1" applyFont="1" applyBorder="1" applyAlignment="1">
      <alignment horizontal="center" vertical="center"/>
      <protection/>
    </xf>
    <xf numFmtId="10" fontId="7" fillId="0" borderId="65" xfId="52" applyNumberFormat="1" applyFont="1" applyBorder="1" applyAlignment="1">
      <alignment horizontal="center" vertical="center"/>
    </xf>
    <xf numFmtId="0" fontId="71" fillId="37" borderId="28" xfId="50" applyFont="1" applyFill="1" applyBorder="1" applyAlignment="1">
      <alignment horizontal="center" vertical="center" wrapText="1"/>
      <protection/>
    </xf>
    <xf numFmtId="0" fontId="71" fillId="37" borderId="30" xfId="50" applyFont="1" applyFill="1" applyBorder="1" applyAlignment="1">
      <alignment horizontal="center" vertical="center" wrapText="1"/>
      <protection/>
    </xf>
    <xf numFmtId="9" fontId="71" fillId="37" borderId="51" xfId="52" applyFont="1" applyFill="1" applyBorder="1" applyAlignment="1">
      <alignment horizontal="center" vertical="center" wrapText="1"/>
    </xf>
    <xf numFmtId="9" fontId="71" fillId="37" borderId="65" xfId="52" applyFont="1" applyFill="1" applyBorder="1" applyAlignment="1">
      <alignment horizontal="center" vertical="center" wrapText="1"/>
    </xf>
    <xf numFmtId="170" fontId="71" fillId="37" borderId="51" xfId="48" applyFont="1" applyFill="1" applyBorder="1" applyAlignment="1">
      <alignment horizontal="center" vertical="center" wrapText="1"/>
    </xf>
    <xf numFmtId="170" fontId="71" fillId="37" borderId="65" xfId="48" applyFont="1" applyFill="1" applyBorder="1" applyAlignment="1">
      <alignment horizontal="center" vertical="center" wrapText="1"/>
    </xf>
    <xf numFmtId="170" fontId="71" fillId="37" borderId="18" xfId="48" applyFont="1" applyFill="1" applyBorder="1" applyAlignment="1">
      <alignment horizontal="center" vertical="center" wrapText="1"/>
    </xf>
    <xf numFmtId="170" fontId="71" fillId="37" borderId="52" xfId="48" applyFont="1" applyFill="1" applyBorder="1" applyAlignment="1">
      <alignment horizontal="center" vertical="center" wrapText="1"/>
    </xf>
    <xf numFmtId="170" fontId="71" fillId="37" borderId="57" xfId="48" applyFont="1" applyFill="1" applyBorder="1" applyAlignment="1">
      <alignment horizontal="center" vertical="center" wrapText="1"/>
    </xf>
    <xf numFmtId="170" fontId="71" fillId="37" borderId="66" xfId="48" applyFont="1" applyFill="1" applyBorder="1" applyAlignment="1">
      <alignment horizontal="center" vertical="center" wrapText="1"/>
    </xf>
    <xf numFmtId="0" fontId="8" fillId="0" borderId="27" xfId="50" applyFont="1" applyBorder="1" applyAlignment="1">
      <alignment horizontal="center"/>
      <protection/>
    </xf>
    <xf numFmtId="0" fontId="8" fillId="0" borderId="0" xfId="50" applyFont="1" applyAlignment="1">
      <alignment horizontal="right" vertical="center"/>
      <protection/>
    </xf>
    <xf numFmtId="0" fontId="10" fillId="40" borderId="34" xfId="50" applyFont="1" applyFill="1" applyBorder="1" applyAlignment="1">
      <alignment horizontal="left" vertical="center"/>
      <protection/>
    </xf>
    <xf numFmtId="0" fontId="10" fillId="40" borderId="27" xfId="50" applyFont="1" applyFill="1" applyBorder="1" applyAlignment="1">
      <alignment horizontal="left" vertical="center"/>
      <protection/>
    </xf>
    <xf numFmtId="0" fontId="10" fillId="40" borderId="35" xfId="50" applyFont="1" applyFill="1" applyBorder="1" applyAlignment="1">
      <alignment horizontal="left" vertical="center"/>
      <protection/>
    </xf>
    <xf numFmtId="0" fontId="10" fillId="40" borderId="20" xfId="50" applyFont="1" applyFill="1" applyBorder="1" applyAlignment="1">
      <alignment horizontal="center" vertical="center"/>
      <protection/>
    </xf>
    <xf numFmtId="0" fontId="10" fillId="40" borderId="11" xfId="50" applyFont="1" applyFill="1" applyBorder="1" applyAlignment="1">
      <alignment horizontal="center" vertical="center"/>
      <protection/>
    </xf>
    <xf numFmtId="0" fontId="10" fillId="40" borderId="21" xfId="50" applyFont="1" applyFill="1" applyBorder="1" applyAlignment="1">
      <alignment horizontal="center" vertical="center"/>
      <protection/>
    </xf>
    <xf numFmtId="0" fontId="68" fillId="0" borderId="0" xfId="50" applyFont="1">
      <alignment/>
      <protection/>
    </xf>
    <xf numFmtId="0" fontId="21" fillId="0" borderId="0" xfId="0" applyFont="1" applyAlignment="1">
      <alignment vertical="center"/>
    </xf>
    <xf numFmtId="0" fontId="21" fillId="0" borderId="0" xfId="0" applyFont="1" applyAlignment="1" quotePrefix="1">
      <alignment vertical="center"/>
    </xf>
    <xf numFmtId="0" fontId="76" fillId="0" borderId="67" xfId="0" applyFont="1" applyBorder="1" applyAlignment="1">
      <alignment horizontal="center"/>
    </xf>
    <xf numFmtId="0" fontId="72" fillId="0" borderId="0" xfId="0" applyFont="1" applyAlignment="1">
      <alignment horizontal="right" vertical="center" wrapText="1"/>
    </xf>
    <xf numFmtId="0" fontId="72" fillId="0" borderId="0" xfId="0" applyFont="1" applyAlignment="1" applyProtection="1">
      <alignment horizontal="right" vertical="center" wrapText="1"/>
      <protection locked="0"/>
    </xf>
    <xf numFmtId="0" fontId="22" fillId="0" borderId="10" xfId="0" applyFont="1" applyBorder="1" applyAlignment="1">
      <alignment horizontal="center" vertical="center" wrapText="1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Moeda 2" xfId="48"/>
    <cellStyle name="Neutro" xfId="49"/>
    <cellStyle name="Normal 2" xfId="50"/>
    <cellStyle name="Nota" xfId="51"/>
    <cellStyle name="Percent" xfId="52"/>
    <cellStyle name="Ruim" xfId="53"/>
    <cellStyle name="Saíd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  <cellStyle name="Comma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180975</xdr:colOff>
      <xdr:row>0</xdr:row>
      <xdr:rowOff>104775</xdr:rowOff>
    </xdr:from>
    <xdr:to>
      <xdr:col>8</xdr:col>
      <xdr:colOff>352425</xdr:colOff>
      <xdr:row>6</xdr:row>
      <xdr:rowOff>9525</xdr:rowOff>
    </xdr:to>
    <xdr:pic>
      <xdr:nvPicPr>
        <xdr:cNvPr id="1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0" y="104775"/>
          <a:ext cx="8001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99</xdr:row>
      <xdr:rowOff>19050</xdr:rowOff>
    </xdr:from>
    <xdr:to>
      <xdr:col>3</xdr:col>
      <xdr:colOff>1047750</xdr:colOff>
      <xdr:row>99</xdr:row>
      <xdr:rowOff>19050</xdr:rowOff>
    </xdr:to>
    <xdr:sp>
      <xdr:nvSpPr>
        <xdr:cNvPr id="2" name="Conector reto 7"/>
        <xdr:cNvSpPr>
          <a:spLocks/>
        </xdr:cNvSpPr>
      </xdr:nvSpPr>
      <xdr:spPr>
        <a:xfrm>
          <a:off x="28575" y="16764000"/>
          <a:ext cx="2143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6</xdr:col>
      <xdr:colOff>542925</xdr:colOff>
      <xdr:row>4</xdr:row>
      <xdr:rowOff>28575</xdr:rowOff>
    </xdr:to>
    <xdr:pic>
      <xdr:nvPicPr>
        <xdr:cNvPr id="3" name="Imagem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76850" y="0"/>
          <a:ext cx="12287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904875</xdr:colOff>
      <xdr:row>0</xdr:row>
      <xdr:rowOff>0</xdr:rowOff>
    </xdr:from>
    <xdr:to>
      <xdr:col>9</xdr:col>
      <xdr:colOff>552450</xdr:colOff>
      <xdr:row>3</xdr:row>
      <xdr:rowOff>200025</xdr:rowOff>
    </xdr:to>
    <xdr:pic>
      <xdr:nvPicPr>
        <xdr:cNvPr id="1" name="Imagem 2" descr="C:\Users\Gabinete\Downloads\brasao_ipixuna_do_para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0"/>
          <a:ext cx="9334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228600</xdr:colOff>
      <xdr:row>0</xdr:row>
      <xdr:rowOff>133350</xdr:rowOff>
    </xdr:from>
    <xdr:to>
      <xdr:col>6</xdr:col>
      <xdr:colOff>257175</xdr:colOff>
      <xdr:row>4</xdr:row>
      <xdr:rowOff>0</xdr:rowOff>
    </xdr:to>
    <xdr:pic>
      <xdr:nvPicPr>
        <xdr:cNvPr id="2" name="Imagem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81475" y="133350"/>
          <a:ext cx="8953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38100</xdr:colOff>
      <xdr:row>0</xdr:row>
      <xdr:rowOff>19050</xdr:rowOff>
    </xdr:from>
    <xdr:to>
      <xdr:col>7</xdr:col>
      <xdr:colOff>609600</xdr:colOff>
      <xdr:row>3</xdr:row>
      <xdr:rowOff>19050</xdr:rowOff>
    </xdr:to>
    <xdr:pic>
      <xdr:nvPicPr>
        <xdr:cNvPr id="1" name="Imagem 2" descr="C:\Users\Gabinete\Downloads\brasao_ipixuna_do_para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24425" y="19050"/>
          <a:ext cx="5715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133350</xdr:colOff>
      <xdr:row>0</xdr:row>
      <xdr:rowOff>95250</xdr:rowOff>
    </xdr:from>
    <xdr:to>
      <xdr:col>5</xdr:col>
      <xdr:colOff>219075</xdr:colOff>
      <xdr:row>2</xdr:row>
      <xdr:rowOff>104775</xdr:rowOff>
    </xdr:to>
    <xdr:pic>
      <xdr:nvPicPr>
        <xdr:cNvPr id="2" name="Imagem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90875" y="95250"/>
          <a:ext cx="6953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3733800</xdr:colOff>
      <xdr:row>0</xdr:row>
      <xdr:rowOff>104775</xdr:rowOff>
    </xdr:from>
    <xdr:to>
      <xdr:col>1</xdr:col>
      <xdr:colOff>4314825</xdr:colOff>
      <xdr:row>3</xdr:row>
      <xdr:rowOff>142875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43400" y="104775"/>
          <a:ext cx="5810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371475</xdr:colOff>
      <xdr:row>0</xdr:row>
      <xdr:rowOff>0</xdr:rowOff>
    </xdr:from>
    <xdr:to>
      <xdr:col>4</xdr:col>
      <xdr:colOff>9525</xdr:colOff>
      <xdr:row>3</xdr:row>
      <xdr:rowOff>142875</xdr:rowOff>
    </xdr:to>
    <xdr:pic>
      <xdr:nvPicPr>
        <xdr:cNvPr id="2" name="Imagem 4" descr="C:\Users\Gabinete\Downloads\brasao_ipixuna_do_para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81825" y="0"/>
          <a:ext cx="8572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scola%20M%20E%20F_N%20S%20da%20Batalh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RÇAMENTO_BASE"/>
      <sheetName val="M_CRONG. FISICO OBRA (2)"/>
      <sheetName val="BDI"/>
    </sheetNames>
    <sheetDataSet>
      <sheetData sheetId="0">
        <row r="8">
          <cell r="A8" t="str">
            <v>Referência: SEDOP 02/2022 e SINAPI 01/2022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232"/>
  <sheetViews>
    <sheetView tabSelected="1" view="pageBreakPreview" zoomScale="106" zoomScaleSheetLayoutView="106" workbookViewId="0" topLeftCell="B55">
      <selection activeCell="C96" sqref="C96"/>
    </sheetView>
  </sheetViews>
  <sheetFormatPr defaultColWidth="11.57421875" defaultRowHeight="12" customHeight="1"/>
  <cols>
    <col min="1" max="1" width="11.57421875" style="1" hidden="1" customWidth="1"/>
    <col min="2" max="2" width="10.57421875" style="1" bestFit="1" customWidth="1"/>
    <col min="3" max="3" width="6.28125" style="1" customWidth="1"/>
    <col min="4" max="4" width="56.7109375" style="1" customWidth="1"/>
    <col min="5" max="5" width="5.57421875" style="1" customWidth="1"/>
    <col min="6" max="6" width="10.28125" style="1" customWidth="1"/>
    <col min="7" max="7" width="9.28125" style="1" customWidth="1"/>
    <col min="8" max="8" width="9.421875" style="1" customWidth="1"/>
    <col min="9" max="9" width="12.28125" style="1" customWidth="1"/>
    <col min="10" max="10" width="13.28125" style="1" customWidth="1"/>
    <col min="11" max="11" width="13.57421875" style="1" customWidth="1"/>
    <col min="12" max="12" width="5.421875" style="1" customWidth="1"/>
    <col min="13" max="13" width="12.421875" style="1" customWidth="1"/>
    <col min="14" max="14" width="15.8515625" style="1" customWidth="1"/>
    <col min="15" max="16" width="11.57421875" style="1" customWidth="1"/>
    <col min="17" max="17" width="11.28125" style="1" customWidth="1"/>
    <col min="18" max="16384" width="11.57421875" style="1" customWidth="1"/>
  </cols>
  <sheetData>
    <row r="1" spans="2:10" ht="12" customHeight="1">
      <c r="B1" s="214" t="s">
        <v>128</v>
      </c>
      <c r="C1" s="214"/>
      <c r="D1" s="214"/>
      <c r="E1" s="214"/>
      <c r="F1" s="214"/>
      <c r="G1" s="214"/>
      <c r="H1" s="214"/>
      <c r="I1" s="214"/>
      <c r="J1" s="214"/>
    </row>
    <row r="2" spans="2:10" ht="12" customHeight="1">
      <c r="B2" s="214" t="s">
        <v>276</v>
      </c>
      <c r="C2" s="214"/>
      <c r="D2" s="214"/>
      <c r="E2" s="214"/>
      <c r="F2" s="214"/>
      <c r="G2" s="214"/>
      <c r="H2" s="214"/>
      <c r="I2" s="214"/>
      <c r="J2" s="214"/>
    </row>
    <row r="3" spans="2:10" ht="12" customHeight="1">
      <c r="B3" s="215" t="s">
        <v>277</v>
      </c>
      <c r="C3" s="215"/>
      <c r="D3" s="215"/>
      <c r="E3" s="215"/>
      <c r="F3" s="215"/>
      <c r="G3" s="215"/>
      <c r="H3" s="215"/>
      <c r="I3" s="215"/>
      <c r="J3" s="215"/>
    </row>
    <row r="4" spans="2:10" ht="12" customHeight="1">
      <c r="B4" s="215" t="s">
        <v>278</v>
      </c>
      <c r="C4" s="215"/>
      <c r="D4" s="215"/>
      <c r="E4" s="215"/>
      <c r="F4" s="215"/>
      <c r="G4" s="215"/>
      <c r="H4" s="215"/>
      <c r="I4" s="215"/>
      <c r="J4" s="215"/>
    </row>
    <row r="5" spans="2:10" ht="12" customHeight="1">
      <c r="B5" s="215" t="s">
        <v>280</v>
      </c>
      <c r="C5" s="215"/>
      <c r="D5" s="215"/>
      <c r="E5" s="215"/>
      <c r="F5" s="215"/>
      <c r="G5" s="215"/>
      <c r="H5" s="215"/>
      <c r="I5" s="215"/>
      <c r="J5" s="123"/>
    </row>
    <row r="6" spans="2:10" ht="12" customHeight="1" thickBot="1">
      <c r="B6" s="216" t="s">
        <v>279</v>
      </c>
      <c r="C6" s="216"/>
      <c r="D6" s="216"/>
      <c r="E6" s="216"/>
      <c r="F6" s="216"/>
      <c r="G6" s="216"/>
      <c r="H6" s="216"/>
      <c r="I6" s="216"/>
      <c r="J6" s="216"/>
    </row>
    <row r="7" spans="2:11" ht="12" customHeight="1" thickBot="1">
      <c r="B7" s="124"/>
      <c r="C7" s="124"/>
      <c r="D7" s="124"/>
      <c r="E7" s="124"/>
      <c r="F7" s="124"/>
      <c r="G7" s="124"/>
      <c r="H7" s="124"/>
      <c r="I7" s="124"/>
      <c r="J7" s="124"/>
      <c r="K7" s="75">
        <v>1.2742</v>
      </c>
    </row>
    <row r="8" spans="2:10" ht="12" customHeight="1" thickBot="1">
      <c r="B8" s="217" t="s">
        <v>274</v>
      </c>
      <c r="C8" s="217"/>
      <c r="D8" s="217"/>
      <c r="E8" s="217"/>
      <c r="F8" s="217"/>
      <c r="G8" s="217"/>
      <c r="H8" s="217"/>
      <c r="I8" s="217"/>
      <c r="J8" s="217"/>
    </row>
    <row r="9" spans="2:11" s="2" customFormat="1" ht="8.25" customHeight="1">
      <c r="B9" s="204" t="s">
        <v>143</v>
      </c>
      <c r="C9" s="204" t="s">
        <v>1</v>
      </c>
      <c r="D9" s="206" t="s">
        <v>2</v>
      </c>
      <c r="E9" s="204" t="s">
        <v>3</v>
      </c>
      <c r="F9" s="204" t="s">
        <v>0</v>
      </c>
      <c r="G9" s="204" t="s">
        <v>129</v>
      </c>
      <c r="H9" s="204" t="s">
        <v>213</v>
      </c>
      <c r="I9" s="179" t="s">
        <v>130</v>
      </c>
      <c r="K9" s="3"/>
    </row>
    <row r="10" spans="2:9" s="2" customFormat="1" ht="8.25" customHeight="1" thickBot="1">
      <c r="B10" s="205"/>
      <c r="C10" s="205"/>
      <c r="D10" s="207"/>
      <c r="E10" s="205"/>
      <c r="F10" s="205"/>
      <c r="G10" s="205"/>
      <c r="H10" s="205"/>
      <c r="I10" s="180"/>
    </row>
    <row r="11" spans="2:9" s="2" customFormat="1" ht="12.75">
      <c r="B11" s="74"/>
      <c r="C11" s="74">
        <v>1</v>
      </c>
      <c r="D11" s="70" t="s">
        <v>9</v>
      </c>
      <c r="E11" s="71"/>
      <c r="F11" s="72"/>
      <c r="G11" s="72"/>
      <c r="H11" s="72"/>
      <c r="I11" s="73"/>
    </row>
    <row r="12" spans="2:9" s="2" customFormat="1" ht="12.75">
      <c r="B12" s="77" t="s">
        <v>364</v>
      </c>
      <c r="C12" s="58" t="s">
        <v>5</v>
      </c>
      <c r="D12" s="56" t="s">
        <v>363</v>
      </c>
      <c r="E12" s="46" t="s">
        <v>15</v>
      </c>
      <c r="F12" s="47">
        <v>4.5</v>
      </c>
      <c r="G12" s="47">
        <v>176.27</v>
      </c>
      <c r="H12" s="47">
        <f>(G12*$K$7)</f>
        <v>224.60323400000001</v>
      </c>
      <c r="I12" s="172">
        <f>(F12*H12)</f>
        <v>1010.714553</v>
      </c>
    </row>
    <row r="13" spans="2:9" s="2" customFormat="1" ht="13.5" thickBot="1">
      <c r="B13" s="78"/>
      <c r="C13" s="59"/>
      <c r="D13" s="42" t="s">
        <v>141</v>
      </c>
      <c r="E13" s="40"/>
      <c r="F13" s="41"/>
      <c r="G13" s="41"/>
      <c r="H13" s="41"/>
      <c r="I13" s="173">
        <f>SUM(I12:I12)</f>
        <v>1010.714553</v>
      </c>
    </row>
    <row r="14" spans="2:9" s="2" customFormat="1" ht="12" customHeight="1">
      <c r="B14" s="74"/>
      <c r="C14" s="74">
        <v>2</v>
      </c>
      <c r="D14" s="70" t="s">
        <v>151</v>
      </c>
      <c r="E14" s="71"/>
      <c r="F14" s="72"/>
      <c r="G14" s="72"/>
      <c r="H14" s="72"/>
      <c r="I14" s="73"/>
    </row>
    <row r="15" spans="2:9" s="2" customFormat="1" ht="12" customHeight="1">
      <c r="B15" s="77" t="s">
        <v>249</v>
      </c>
      <c r="C15" s="58" t="s">
        <v>10</v>
      </c>
      <c r="D15" s="56" t="s">
        <v>233</v>
      </c>
      <c r="E15" s="46" t="s">
        <v>15</v>
      </c>
      <c r="F15" s="47">
        <v>65.46</v>
      </c>
      <c r="G15" s="47">
        <v>7.68</v>
      </c>
      <c r="H15" s="47">
        <f>(G15*$K$7)</f>
        <v>9.785855999999999</v>
      </c>
      <c r="I15" s="172">
        <f>(F15*H15)</f>
        <v>640.5821337599999</v>
      </c>
    </row>
    <row r="16" spans="2:9" s="2" customFormat="1" ht="12" customHeight="1">
      <c r="B16" s="77" t="s">
        <v>180</v>
      </c>
      <c r="C16" s="58" t="s">
        <v>365</v>
      </c>
      <c r="D16" s="56" t="s">
        <v>256</v>
      </c>
      <c r="E16" s="46" t="s">
        <v>25</v>
      </c>
      <c r="F16" s="47">
        <v>0.47</v>
      </c>
      <c r="G16" s="47">
        <v>249.59</v>
      </c>
      <c r="H16" s="47">
        <f>(G16*$K$7)</f>
        <v>318.027578</v>
      </c>
      <c r="I16" s="172">
        <f>(F16*H16)</f>
        <v>149.47296165999998</v>
      </c>
    </row>
    <row r="17" spans="2:9" s="2" customFormat="1" ht="12" customHeight="1">
      <c r="B17" s="77" t="s">
        <v>250</v>
      </c>
      <c r="C17" s="58" t="s">
        <v>366</v>
      </c>
      <c r="D17" s="56" t="s">
        <v>214</v>
      </c>
      <c r="E17" s="29" t="s">
        <v>15</v>
      </c>
      <c r="F17" s="47">
        <v>237.24</v>
      </c>
      <c r="G17" s="47">
        <v>5.79</v>
      </c>
      <c r="H17" s="47">
        <f>(G17*$K$7)</f>
        <v>7.377618</v>
      </c>
      <c r="I17" s="172">
        <f>(F17*H17)</f>
        <v>1750.26609432</v>
      </c>
    </row>
    <row r="18" spans="2:9" s="2" customFormat="1" ht="12" customHeight="1">
      <c r="B18" s="77" t="s">
        <v>252</v>
      </c>
      <c r="C18" s="58" t="s">
        <v>367</v>
      </c>
      <c r="D18" s="56" t="s">
        <v>251</v>
      </c>
      <c r="E18" s="29" t="s">
        <v>15</v>
      </c>
      <c r="F18" s="47">
        <v>119.25</v>
      </c>
      <c r="G18" s="47">
        <v>6.78</v>
      </c>
      <c r="H18" s="47">
        <f>(G18*$K$7)</f>
        <v>8.639076000000001</v>
      </c>
      <c r="I18" s="172">
        <f>(F18*H18)</f>
        <v>1030.2098130000002</v>
      </c>
    </row>
    <row r="19" spans="2:9" s="2" customFormat="1" ht="12" customHeight="1">
      <c r="B19" s="77" t="s">
        <v>255</v>
      </c>
      <c r="C19" s="58" t="s">
        <v>368</v>
      </c>
      <c r="D19" s="56" t="s">
        <v>269</v>
      </c>
      <c r="E19" s="29" t="s">
        <v>15</v>
      </c>
      <c r="F19" s="47">
        <v>119.25</v>
      </c>
      <c r="G19" s="47">
        <v>9.59</v>
      </c>
      <c r="H19" s="47">
        <f>(G19*$K$7)</f>
        <v>12.219578</v>
      </c>
      <c r="I19" s="172">
        <f>(F19*H19)</f>
        <v>1457.1846765</v>
      </c>
    </row>
    <row r="20" spans="2:9" s="2" customFormat="1" ht="12" customHeight="1">
      <c r="B20" s="78"/>
      <c r="C20" s="59"/>
      <c r="D20" s="42" t="s">
        <v>141</v>
      </c>
      <c r="E20" s="40"/>
      <c r="F20" s="41"/>
      <c r="G20" s="41"/>
      <c r="H20" s="41"/>
      <c r="I20" s="173">
        <f>SUM(I15:I19)</f>
        <v>5027.71567924</v>
      </c>
    </row>
    <row r="21" spans="2:9" s="2" customFormat="1" ht="12" customHeight="1">
      <c r="B21" s="79"/>
      <c r="C21" s="60">
        <v>3</v>
      </c>
      <c r="D21" s="43" t="s">
        <v>169</v>
      </c>
      <c r="E21" s="44"/>
      <c r="F21" s="44"/>
      <c r="G21" s="44"/>
      <c r="H21" s="44"/>
      <c r="I21" s="174"/>
    </row>
    <row r="22" spans="2:9" s="2" customFormat="1" ht="12" customHeight="1">
      <c r="B22" s="89" t="s">
        <v>171</v>
      </c>
      <c r="C22" s="90" t="s">
        <v>12</v>
      </c>
      <c r="D22" s="91" t="s">
        <v>170</v>
      </c>
      <c r="E22" s="88" t="s">
        <v>15</v>
      </c>
      <c r="F22" s="92">
        <v>37.35</v>
      </c>
      <c r="G22" s="93">
        <v>67.85</v>
      </c>
      <c r="H22" s="47">
        <f>(G22*$K$7)</f>
        <v>86.45446999999999</v>
      </c>
      <c r="I22" s="175">
        <f>(F22*H22)</f>
        <v>3229.0744545</v>
      </c>
    </row>
    <row r="23" spans="2:9" s="2" customFormat="1" ht="12" customHeight="1">
      <c r="B23" s="78"/>
      <c r="C23" s="59"/>
      <c r="D23" s="42" t="s">
        <v>141</v>
      </c>
      <c r="E23" s="40"/>
      <c r="F23" s="41"/>
      <c r="G23" s="41"/>
      <c r="H23" s="41"/>
      <c r="I23" s="173">
        <f>SUM(I22:I22)</f>
        <v>3229.0744545</v>
      </c>
    </row>
    <row r="24" spans="2:9" s="2" customFormat="1" ht="12" customHeight="1">
      <c r="B24" s="79"/>
      <c r="C24" s="60">
        <v>4</v>
      </c>
      <c r="D24" s="43" t="s">
        <v>161</v>
      </c>
      <c r="E24" s="44"/>
      <c r="F24" s="44"/>
      <c r="G24" s="44"/>
      <c r="H24" s="44"/>
      <c r="I24" s="174"/>
    </row>
    <row r="25" spans="2:9" s="2" customFormat="1" ht="12" customHeight="1">
      <c r="B25" s="81" t="s">
        <v>253</v>
      </c>
      <c r="C25" s="61" t="s">
        <v>44</v>
      </c>
      <c r="D25" s="52" t="s">
        <v>254</v>
      </c>
      <c r="E25" s="88" t="s">
        <v>15</v>
      </c>
      <c r="F25" s="92">
        <v>119.25</v>
      </c>
      <c r="G25" s="86">
        <v>52.59</v>
      </c>
      <c r="H25" s="47">
        <f>(G25*$K$7)</f>
        <v>67.01017800000001</v>
      </c>
      <c r="I25" s="172">
        <f>(F25*H25)</f>
        <v>7990.963726500001</v>
      </c>
    </row>
    <row r="26" spans="2:9" s="2" customFormat="1" ht="12" customHeight="1">
      <c r="B26" s="81" t="s">
        <v>163</v>
      </c>
      <c r="C26" s="61" t="s">
        <v>14</v>
      </c>
      <c r="D26" s="52" t="s">
        <v>162</v>
      </c>
      <c r="E26" s="88" t="s">
        <v>15</v>
      </c>
      <c r="F26" s="92">
        <v>119.25</v>
      </c>
      <c r="G26" s="86">
        <v>81.91</v>
      </c>
      <c r="H26" s="47">
        <f>(G26*$K$7)</f>
        <v>104.369722</v>
      </c>
      <c r="I26" s="172">
        <f>(F26*H26)</f>
        <v>12446.0893485</v>
      </c>
    </row>
    <row r="27" spans="2:9" s="2" customFormat="1" ht="12" customHeight="1">
      <c r="B27" s="78"/>
      <c r="C27" s="59"/>
      <c r="D27" s="42" t="s">
        <v>141</v>
      </c>
      <c r="E27" s="40"/>
      <c r="F27" s="41"/>
      <c r="G27" s="41"/>
      <c r="H27" s="41"/>
      <c r="I27" s="173">
        <f>SUM(I25:I26)</f>
        <v>20437.053075</v>
      </c>
    </row>
    <row r="28" spans="2:9" s="2" customFormat="1" ht="12" customHeight="1">
      <c r="B28" s="79"/>
      <c r="C28" s="60">
        <v>5</v>
      </c>
      <c r="D28" s="43" t="s">
        <v>172</v>
      </c>
      <c r="E28" s="44"/>
      <c r="F28" s="44"/>
      <c r="G28" s="44"/>
      <c r="H28" s="44"/>
      <c r="I28" s="174"/>
    </row>
    <row r="29" spans="2:9" s="2" customFormat="1" ht="12" customHeight="1">
      <c r="B29" s="89" t="s">
        <v>174</v>
      </c>
      <c r="C29" s="90" t="s">
        <v>17</v>
      </c>
      <c r="D29" s="91" t="s">
        <v>173</v>
      </c>
      <c r="E29" s="88" t="s">
        <v>15</v>
      </c>
      <c r="F29" s="92">
        <v>119.25</v>
      </c>
      <c r="G29" s="93">
        <v>7.82</v>
      </c>
      <c r="H29" s="47">
        <f>(G29*$K$7)</f>
        <v>9.964244</v>
      </c>
      <c r="I29" s="175">
        <f>(F29*H29)</f>
        <v>1188.2360970000002</v>
      </c>
    </row>
    <row r="30" spans="2:9" s="2" customFormat="1" ht="12" customHeight="1">
      <c r="B30" s="78"/>
      <c r="C30" s="59"/>
      <c r="D30" s="42" t="s">
        <v>141</v>
      </c>
      <c r="E30" s="40"/>
      <c r="F30" s="41"/>
      <c r="G30" s="41"/>
      <c r="H30" s="41"/>
      <c r="I30" s="173">
        <f>SUM(I29:I29)</f>
        <v>1188.2360970000002</v>
      </c>
    </row>
    <row r="31" spans="2:9" s="2" customFormat="1" ht="12" customHeight="1">
      <c r="B31" s="79"/>
      <c r="C31" s="60">
        <v>6</v>
      </c>
      <c r="D31" s="43" t="s">
        <v>184</v>
      </c>
      <c r="E31" s="44"/>
      <c r="F31" s="44"/>
      <c r="G31" s="44"/>
      <c r="H31" s="44"/>
      <c r="I31" s="174"/>
    </row>
    <row r="32" spans="2:9" s="2" customFormat="1" ht="12" customHeight="1">
      <c r="B32" s="79"/>
      <c r="C32" s="60" t="s">
        <v>27</v>
      </c>
      <c r="D32" s="43" t="s">
        <v>185</v>
      </c>
      <c r="E32" s="44"/>
      <c r="F32" s="44"/>
      <c r="G32" s="44"/>
      <c r="H32" s="44"/>
      <c r="I32" s="174"/>
    </row>
    <row r="33" spans="2:9" s="2" customFormat="1" ht="12" customHeight="1">
      <c r="B33" s="81" t="s">
        <v>235</v>
      </c>
      <c r="C33" s="61" t="s">
        <v>369</v>
      </c>
      <c r="D33" s="52" t="s">
        <v>270</v>
      </c>
      <c r="E33" s="39" t="s">
        <v>15</v>
      </c>
      <c r="F33" s="85">
        <v>5.04</v>
      </c>
      <c r="G33" s="86">
        <v>633.08</v>
      </c>
      <c r="H33" s="47">
        <f>(G33*$K$7)</f>
        <v>806.6705360000001</v>
      </c>
      <c r="I33" s="172">
        <f>(F33*H33)</f>
        <v>4065.6195014400005</v>
      </c>
    </row>
    <row r="34" spans="2:9" s="2" customFormat="1" ht="12" customHeight="1">
      <c r="B34" s="81" t="s">
        <v>235</v>
      </c>
      <c r="C34" s="61" t="s">
        <v>370</v>
      </c>
      <c r="D34" s="117" t="s">
        <v>271</v>
      </c>
      <c r="E34" s="118" t="s">
        <v>15</v>
      </c>
      <c r="F34" s="119">
        <v>2.52</v>
      </c>
      <c r="G34" s="120">
        <v>633.08</v>
      </c>
      <c r="H34" s="47">
        <f>(G34*$K$7)</f>
        <v>806.6705360000001</v>
      </c>
      <c r="I34" s="172">
        <f>(F34*H34)</f>
        <v>2032.8097507200002</v>
      </c>
    </row>
    <row r="35" spans="2:9" s="2" customFormat="1" ht="12" customHeight="1">
      <c r="B35" s="78"/>
      <c r="C35" s="59"/>
      <c r="D35" s="42" t="s">
        <v>141</v>
      </c>
      <c r="E35" s="40"/>
      <c r="F35" s="41"/>
      <c r="G35" s="41"/>
      <c r="H35" s="41"/>
      <c r="I35" s="173">
        <f>SUM(I33:I34)</f>
        <v>6098.429252160001</v>
      </c>
    </row>
    <row r="36" spans="2:9" s="2" customFormat="1" ht="12" customHeight="1">
      <c r="B36" s="79"/>
      <c r="C36" s="60" t="s">
        <v>79</v>
      </c>
      <c r="D36" s="43" t="s">
        <v>267</v>
      </c>
      <c r="E36" s="44"/>
      <c r="F36" s="44"/>
      <c r="G36" s="44"/>
      <c r="H36" s="44"/>
      <c r="I36" s="174"/>
    </row>
    <row r="37" spans="2:9" s="2" customFormat="1" ht="12" customHeight="1">
      <c r="B37" s="81" t="s">
        <v>362</v>
      </c>
      <c r="C37" s="61" t="s">
        <v>371</v>
      </c>
      <c r="D37" s="117" t="s">
        <v>272</v>
      </c>
      <c r="E37" s="39" t="s">
        <v>15</v>
      </c>
      <c r="F37" s="85">
        <v>8</v>
      </c>
      <c r="G37" s="86">
        <v>391.61</v>
      </c>
      <c r="H37" s="47">
        <f>(G37*$K$7)</f>
        <v>498.989462</v>
      </c>
      <c r="I37" s="172">
        <f>(F37*H37)</f>
        <v>3991.915696</v>
      </c>
    </row>
    <row r="38" spans="2:9" s="2" customFormat="1" ht="12" customHeight="1">
      <c r="B38" s="81"/>
      <c r="C38" s="59"/>
      <c r="D38" s="42" t="s">
        <v>141</v>
      </c>
      <c r="E38" s="40"/>
      <c r="F38" s="41"/>
      <c r="G38" s="41"/>
      <c r="H38" s="41"/>
      <c r="I38" s="173">
        <f>SUM(I37:I37)</f>
        <v>3991.915696</v>
      </c>
    </row>
    <row r="39" spans="2:9" s="2" customFormat="1" ht="12" customHeight="1">
      <c r="B39" s="81"/>
      <c r="C39" s="61"/>
      <c r="D39" s="34" t="s">
        <v>287</v>
      </c>
      <c r="E39" s="34"/>
      <c r="F39" s="35"/>
      <c r="G39" s="37"/>
      <c r="H39" s="37"/>
      <c r="I39" s="173">
        <f>SUM(I38+I35)</f>
        <v>10090.34494816</v>
      </c>
    </row>
    <row r="40" spans="2:9" s="2" customFormat="1" ht="12" customHeight="1">
      <c r="B40" s="79"/>
      <c r="C40" s="60">
        <v>7</v>
      </c>
      <c r="D40" s="43" t="s">
        <v>146</v>
      </c>
      <c r="E40" s="44"/>
      <c r="F40" s="44"/>
      <c r="G40" s="44"/>
      <c r="H40" s="44"/>
      <c r="I40" s="174"/>
    </row>
    <row r="41" spans="2:9" s="2" customFormat="1" ht="12" customHeight="1">
      <c r="B41" s="81" t="s">
        <v>150</v>
      </c>
      <c r="C41" s="61" t="s">
        <v>47</v>
      </c>
      <c r="D41" s="52" t="s">
        <v>149</v>
      </c>
      <c r="E41" s="39" t="s">
        <v>127</v>
      </c>
      <c r="F41" s="85">
        <v>4</v>
      </c>
      <c r="G41" s="86">
        <v>75.21</v>
      </c>
      <c r="H41" s="47">
        <f>(G41*$K$7)</f>
        <v>95.83258199999999</v>
      </c>
      <c r="I41" s="172">
        <f>(F41*H41)</f>
        <v>383.33032799999995</v>
      </c>
    </row>
    <row r="42" spans="2:9" s="2" customFormat="1" ht="12" customHeight="1">
      <c r="B42" s="81" t="s">
        <v>158</v>
      </c>
      <c r="C42" s="61" t="s">
        <v>48</v>
      </c>
      <c r="D42" s="52" t="s">
        <v>157</v>
      </c>
      <c r="E42" s="39" t="s">
        <v>127</v>
      </c>
      <c r="F42" s="85">
        <v>2</v>
      </c>
      <c r="G42" s="86">
        <v>65.28</v>
      </c>
      <c r="H42" s="47">
        <f>(G42*$K$7)</f>
        <v>83.179776</v>
      </c>
      <c r="I42" s="172">
        <f>(F42*H42)</f>
        <v>166.359552</v>
      </c>
    </row>
    <row r="43" spans="2:9" s="2" customFormat="1" ht="12" customHeight="1">
      <c r="B43" s="82"/>
      <c r="C43" s="62"/>
      <c r="D43" s="42" t="s">
        <v>141</v>
      </c>
      <c r="E43" s="50"/>
      <c r="F43" s="51"/>
      <c r="G43" s="41"/>
      <c r="H43" s="41"/>
      <c r="I43" s="173">
        <f>SUM(I41:I42)</f>
        <v>549.6898799999999</v>
      </c>
    </row>
    <row r="44" spans="2:9" s="2" customFormat="1" ht="12" customHeight="1">
      <c r="B44" s="79"/>
      <c r="C44" s="60">
        <v>8</v>
      </c>
      <c r="D44" s="43" t="s">
        <v>137</v>
      </c>
      <c r="E44" s="44"/>
      <c r="F44" s="44"/>
      <c r="G44" s="44"/>
      <c r="H44" s="44"/>
      <c r="I44" s="174"/>
    </row>
    <row r="45" spans="2:9" s="2" customFormat="1" ht="12" customHeight="1">
      <c r="B45" s="79"/>
      <c r="C45" s="60" t="s">
        <v>49</v>
      </c>
      <c r="D45" s="43" t="s">
        <v>136</v>
      </c>
      <c r="E45" s="44"/>
      <c r="F45" s="44"/>
      <c r="G45" s="44"/>
      <c r="H45" s="44"/>
      <c r="I45" s="174"/>
    </row>
    <row r="46" spans="2:9" s="2" customFormat="1" ht="12" customHeight="1">
      <c r="B46" s="81" t="s">
        <v>160</v>
      </c>
      <c r="C46" s="61" t="s">
        <v>372</v>
      </c>
      <c r="D46" s="52" t="s">
        <v>159</v>
      </c>
      <c r="E46" s="46" t="s">
        <v>15</v>
      </c>
      <c r="F46" s="47">
        <v>26.5</v>
      </c>
      <c r="G46" s="45">
        <v>43.99</v>
      </c>
      <c r="H46" s="47">
        <f>(G46*$K$7)</f>
        <v>56.052058</v>
      </c>
      <c r="I46" s="172">
        <f>(F46*H46)</f>
        <v>1485.379537</v>
      </c>
    </row>
    <row r="47" spans="2:9" s="2" customFormat="1" ht="12" customHeight="1">
      <c r="B47" s="79"/>
      <c r="C47" s="60" t="s">
        <v>100</v>
      </c>
      <c r="D47" s="43" t="s">
        <v>138</v>
      </c>
      <c r="E47" s="44"/>
      <c r="F47" s="44"/>
      <c r="G47" s="44"/>
      <c r="H47" s="44"/>
      <c r="I47" s="176"/>
    </row>
    <row r="48" spans="2:9" s="2" customFormat="1" ht="12" customHeight="1">
      <c r="B48" s="81" t="s">
        <v>144</v>
      </c>
      <c r="C48" s="61" t="s">
        <v>373</v>
      </c>
      <c r="D48" s="52" t="s">
        <v>142</v>
      </c>
      <c r="E48" s="46" t="s">
        <v>15</v>
      </c>
      <c r="F48" s="47">
        <v>65.46</v>
      </c>
      <c r="G48" s="45">
        <v>82.3</v>
      </c>
      <c r="H48" s="47">
        <f>(G48*$K$7)</f>
        <v>104.86666</v>
      </c>
      <c r="I48" s="172">
        <f>(F48*H48)</f>
        <v>6864.5715635999995</v>
      </c>
    </row>
    <row r="49" spans="2:9" s="2" customFormat="1" ht="12" customHeight="1">
      <c r="B49" s="81" t="s">
        <v>182</v>
      </c>
      <c r="C49" s="61" t="s">
        <v>374</v>
      </c>
      <c r="D49" s="52" t="s">
        <v>181</v>
      </c>
      <c r="E49" s="40" t="s">
        <v>168</v>
      </c>
      <c r="F49" s="47">
        <v>65.46</v>
      </c>
      <c r="G49" s="45">
        <v>63.89</v>
      </c>
      <c r="H49" s="47">
        <f>(G49*$K$7)</f>
        <v>81.408638</v>
      </c>
      <c r="I49" s="172">
        <f>(F49*H49)</f>
        <v>5329.009443479999</v>
      </c>
    </row>
    <row r="50" spans="2:9" s="2" customFormat="1" ht="12" customHeight="1">
      <c r="B50" s="81"/>
      <c r="C50" s="61"/>
      <c r="D50" s="42" t="s">
        <v>141</v>
      </c>
      <c r="E50" s="50"/>
      <c r="F50" s="51"/>
      <c r="G50" s="83"/>
      <c r="H50" s="48"/>
      <c r="I50" s="173">
        <f>SUM(I46:I49)</f>
        <v>13678.960544079999</v>
      </c>
    </row>
    <row r="51" spans="2:9" s="2" customFormat="1" ht="12" customHeight="1">
      <c r="B51" s="79"/>
      <c r="C51" s="60">
        <v>9</v>
      </c>
      <c r="D51" s="43" t="s">
        <v>112</v>
      </c>
      <c r="E51" s="44"/>
      <c r="F51" s="44"/>
      <c r="G51" s="44"/>
      <c r="H51" s="44"/>
      <c r="I51" s="174"/>
    </row>
    <row r="52" spans="2:9" s="2" customFormat="1" ht="25.5">
      <c r="B52" s="81" t="s">
        <v>153</v>
      </c>
      <c r="C52" s="61" t="s">
        <v>117</v>
      </c>
      <c r="D52" s="122" t="s">
        <v>268</v>
      </c>
      <c r="E52" s="88" t="s">
        <v>15</v>
      </c>
      <c r="F52" s="85">
        <v>237.24</v>
      </c>
      <c r="G52" s="86">
        <v>12.96</v>
      </c>
      <c r="H52" s="47">
        <f>(G52*$K$7)</f>
        <v>16.513632</v>
      </c>
      <c r="I52" s="172">
        <f>(F52*H52)</f>
        <v>3917.6940556800005</v>
      </c>
    </row>
    <row r="53" spans="2:9" s="2" customFormat="1" ht="12" customHeight="1">
      <c r="B53" s="81" t="s">
        <v>153</v>
      </c>
      <c r="C53" s="61" t="s">
        <v>118</v>
      </c>
      <c r="D53" s="52" t="s">
        <v>152</v>
      </c>
      <c r="E53" s="46" t="s">
        <v>15</v>
      </c>
      <c r="F53" s="85">
        <v>119.25</v>
      </c>
      <c r="G53" s="86">
        <v>12.96</v>
      </c>
      <c r="H53" s="47">
        <f>(G53*$K$7)</f>
        <v>16.513632</v>
      </c>
      <c r="I53" s="172">
        <f>(F53*H53)</f>
        <v>1969.250616</v>
      </c>
    </row>
    <row r="54" spans="2:9" s="2" customFormat="1" ht="12" customHeight="1">
      <c r="B54" s="81" t="s">
        <v>155</v>
      </c>
      <c r="C54" s="61" t="s">
        <v>119</v>
      </c>
      <c r="D54" s="52" t="s">
        <v>154</v>
      </c>
      <c r="E54" s="46" t="s">
        <v>15</v>
      </c>
      <c r="F54" s="85">
        <v>54.04</v>
      </c>
      <c r="G54" s="86">
        <v>18.35</v>
      </c>
      <c r="H54" s="47">
        <f>(G54*$K$7)</f>
        <v>23.381570000000004</v>
      </c>
      <c r="I54" s="172">
        <f>(F54*H54)</f>
        <v>1263.5400428000003</v>
      </c>
    </row>
    <row r="55" spans="2:9" s="2" customFormat="1" ht="12" customHeight="1">
      <c r="B55" s="81" t="s">
        <v>148</v>
      </c>
      <c r="C55" s="61" t="s">
        <v>120</v>
      </c>
      <c r="D55" s="52" t="s">
        <v>147</v>
      </c>
      <c r="E55" s="46" t="s">
        <v>15</v>
      </c>
      <c r="F55" s="47">
        <v>70.35</v>
      </c>
      <c r="G55" s="45">
        <v>24.8</v>
      </c>
      <c r="H55" s="47">
        <f>(G55*$K$7)</f>
        <v>31.600160000000002</v>
      </c>
      <c r="I55" s="172">
        <f>(F55*H55)</f>
        <v>2223.071256</v>
      </c>
    </row>
    <row r="56" spans="2:9" s="2" customFormat="1" ht="12" customHeight="1">
      <c r="B56" s="81" t="s">
        <v>156</v>
      </c>
      <c r="C56" s="61" t="s">
        <v>375</v>
      </c>
      <c r="D56" s="52" t="s">
        <v>183</v>
      </c>
      <c r="E56" s="46" t="s">
        <v>15</v>
      </c>
      <c r="F56" s="47">
        <v>30</v>
      </c>
      <c r="G56" s="45">
        <v>37.23</v>
      </c>
      <c r="H56" s="47">
        <f>(G56*$K$7)</f>
        <v>47.438466</v>
      </c>
      <c r="I56" s="172">
        <f>(F56*H56)</f>
        <v>1423.15398</v>
      </c>
    </row>
    <row r="57" spans="2:9" s="2" customFormat="1" ht="12" customHeight="1">
      <c r="B57" s="81"/>
      <c r="C57" s="61"/>
      <c r="D57" s="42" t="s">
        <v>141</v>
      </c>
      <c r="E57" s="50"/>
      <c r="F57" s="51"/>
      <c r="G57" s="83"/>
      <c r="H57" s="45"/>
      <c r="I57" s="173">
        <f>SUM(I52:I56)</f>
        <v>10796.709950479999</v>
      </c>
    </row>
    <row r="58" spans="2:9" s="2" customFormat="1" ht="12" customHeight="1">
      <c r="B58" s="79"/>
      <c r="C58" s="60">
        <v>10</v>
      </c>
      <c r="D58" s="43" t="s">
        <v>139</v>
      </c>
      <c r="E58" s="44"/>
      <c r="F58" s="44"/>
      <c r="G58" s="44"/>
      <c r="H58" s="44"/>
      <c r="I58" s="174"/>
    </row>
    <row r="59" spans="2:9" s="2" customFormat="1" ht="12" customHeight="1">
      <c r="B59" s="79"/>
      <c r="C59" s="60" t="s">
        <v>179</v>
      </c>
      <c r="D59" s="43" t="s">
        <v>164</v>
      </c>
      <c r="E59" s="44"/>
      <c r="F59" s="44"/>
      <c r="G59" s="44"/>
      <c r="H59" s="44"/>
      <c r="I59" s="174"/>
    </row>
    <row r="60" spans="2:9" s="2" customFormat="1" ht="12" customHeight="1">
      <c r="B60" s="80" t="s">
        <v>263</v>
      </c>
      <c r="C60" s="61" t="s">
        <v>281</v>
      </c>
      <c r="D60" s="49" t="s">
        <v>262</v>
      </c>
      <c r="E60" s="39" t="s">
        <v>127</v>
      </c>
      <c r="F60" s="47">
        <v>1</v>
      </c>
      <c r="G60" s="45">
        <v>395.13</v>
      </c>
      <c r="H60" s="47">
        <f>(G60*$K$7)</f>
        <v>503.474646</v>
      </c>
      <c r="I60" s="172">
        <f>(F60*H60)</f>
        <v>503.474646</v>
      </c>
    </row>
    <row r="61" spans="2:9" s="2" customFormat="1" ht="12" customHeight="1">
      <c r="B61" s="80" t="s">
        <v>264</v>
      </c>
      <c r="C61" s="61" t="s">
        <v>282</v>
      </c>
      <c r="D61" s="49" t="s">
        <v>238</v>
      </c>
      <c r="E61" s="39" t="s">
        <v>3</v>
      </c>
      <c r="F61" s="47">
        <v>1</v>
      </c>
      <c r="G61" s="45">
        <v>3.07</v>
      </c>
      <c r="H61" s="47">
        <f>(G61*$K$7)</f>
        <v>3.911794</v>
      </c>
      <c r="I61" s="172">
        <f>(F61*H61)</f>
        <v>3.911794</v>
      </c>
    </row>
    <row r="62" spans="2:9" s="2" customFormat="1" ht="12" customHeight="1">
      <c r="B62" s="84" t="s">
        <v>187</v>
      </c>
      <c r="C62" s="61" t="s">
        <v>376</v>
      </c>
      <c r="D62" s="49" t="s">
        <v>186</v>
      </c>
      <c r="E62" s="39" t="s">
        <v>127</v>
      </c>
      <c r="F62" s="47">
        <v>1</v>
      </c>
      <c r="G62" s="86">
        <v>9.56</v>
      </c>
      <c r="H62" s="47">
        <f>(G62*$K$7)</f>
        <v>12.181352</v>
      </c>
      <c r="I62" s="172">
        <f>(F62*H62)</f>
        <v>12.181352</v>
      </c>
    </row>
    <row r="63" spans="2:9" s="2" customFormat="1" ht="12" customHeight="1">
      <c r="B63" s="79"/>
      <c r="C63" s="60" t="s">
        <v>175</v>
      </c>
      <c r="D63" s="43" t="s">
        <v>196</v>
      </c>
      <c r="E63" s="44"/>
      <c r="F63" s="44"/>
      <c r="G63" s="44"/>
      <c r="H63" s="44"/>
      <c r="I63" s="174"/>
    </row>
    <row r="64" spans="2:9" s="2" customFormat="1" ht="12" customHeight="1">
      <c r="B64" s="84" t="s">
        <v>189</v>
      </c>
      <c r="C64" s="61" t="s">
        <v>283</v>
      </c>
      <c r="D64" s="49" t="s">
        <v>188</v>
      </c>
      <c r="E64" s="15" t="s">
        <v>127</v>
      </c>
      <c r="F64" s="85">
        <v>5</v>
      </c>
      <c r="G64" s="86">
        <v>25.17</v>
      </c>
      <c r="H64" s="47">
        <f aca="true" t="shared" si="0" ref="H64:H74">(G64*$K$7)</f>
        <v>32.071614000000004</v>
      </c>
      <c r="I64" s="172">
        <f aca="true" t="shared" si="1" ref="I64:I74">(F64*H64)</f>
        <v>160.35807000000003</v>
      </c>
    </row>
    <row r="65" spans="2:9" s="2" customFormat="1" ht="12" customHeight="1">
      <c r="B65" s="84" t="s">
        <v>245</v>
      </c>
      <c r="C65" s="61" t="s">
        <v>284</v>
      </c>
      <c r="D65" s="49" t="s">
        <v>237</v>
      </c>
      <c r="E65" s="15" t="s">
        <v>3</v>
      </c>
      <c r="F65" s="85">
        <v>2</v>
      </c>
      <c r="G65" s="86">
        <v>28.39</v>
      </c>
      <c r="H65" s="47">
        <f t="shared" si="0"/>
        <v>36.174538</v>
      </c>
      <c r="I65" s="172">
        <f t="shared" si="1"/>
        <v>72.349076</v>
      </c>
    </row>
    <row r="66" spans="2:9" s="2" customFormat="1" ht="12" customHeight="1">
      <c r="B66" s="80" t="s">
        <v>177</v>
      </c>
      <c r="C66" s="61" t="s">
        <v>285</v>
      </c>
      <c r="D66" s="49" t="s">
        <v>176</v>
      </c>
      <c r="E66" s="15" t="s">
        <v>127</v>
      </c>
      <c r="F66" s="85">
        <v>2</v>
      </c>
      <c r="G66" s="45">
        <v>15.85</v>
      </c>
      <c r="H66" s="47">
        <f t="shared" si="0"/>
        <v>20.19607</v>
      </c>
      <c r="I66" s="172">
        <f t="shared" si="1"/>
        <v>40.39214</v>
      </c>
    </row>
    <row r="67" spans="2:9" s="2" customFormat="1" ht="12" customHeight="1">
      <c r="B67" s="80" t="s">
        <v>361</v>
      </c>
      <c r="C67" s="61" t="s">
        <v>377</v>
      </c>
      <c r="D67" s="49" t="s">
        <v>236</v>
      </c>
      <c r="E67" s="15" t="s">
        <v>127</v>
      </c>
      <c r="F67" s="85">
        <v>6</v>
      </c>
      <c r="G67" s="45">
        <v>41.35</v>
      </c>
      <c r="H67" s="47">
        <f t="shared" si="0"/>
        <v>52.68817</v>
      </c>
      <c r="I67" s="172">
        <f t="shared" si="1"/>
        <v>316.12901999999997</v>
      </c>
    </row>
    <row r="68" spans="2:9" s="2" customFormat="1" ht="12" customHeight="1">
      <c r="B68" s="80" t="s">
        <v>191</v>
      </c>
      <c r="C68" s="61" t="s">
        <v>378</v>
      </c>
      <c r="D68" s="49" t="s">
        <v>190</v>
      </c>
      <c r="E68" s="15" t="s">
        <v>127</v>
      </c>
      <c r="F68" s="85">
        <v>2</v>
      </c>
      <c r="G68" s="45">
        <v>28.09</v>
      </c>
      <c r="H68" s="47">
        <f t="shared" si="0"/>
        <v>35.792278</v>
      </c>
      <c r="I68" s="172">
        <f>(F68*H68)</f>
        <v>71.584556</v>
      </c>
    </row>
    <row r="69" spans="2:9" s="2" customFormat="1" ht="12" customHeight="1">
      <c r="B69" s="80" t="s">
        <v>246</v>
      </c>
      <c r="C69" s="61" t="s">
        <v>379</v>
      </c>
      <c r="D69" s="49" t="s">
        <v>241</v>
      </c>
      <c r="E69" s="15" t="s">
        <v>234</v>
      </c>
      <c r="F69" s="85">
        <v>17</v>
      </c>
      <c r="G69" s="45">
        <v>22.45</v>
      </c>
      <c r="H69" s="47">
        <f t="shared" si="0"/>
        <v>28.60579</v>
      </c>
      <c r="I69" s="172">
        <f t="shared" si="1"/>
        <v>486.29843</v>
      </c>
    </row>
    <row r="70" spans="2:9" s="2" customFormat="1" ht="12" customHeight="1">
      <c r="B70" s="80" t="s">
        <v>247</v>
      </c>
      <c r="C70" s="61" t="s">
        <v>380</v>
      </c>
      <c r="D70" s="49" t="s">
        <v>239</v>
      </c>
      <c r="E70" s="15" t="s">
        <v>24</v>
      </c>
      <c r="F70" s="85">
        <v>150</v>
      </c>
      <c r="G70" s="45">
        <v>7.2</v>
      </c>
      <c r="H70" s="47">
        <f t="shared" si="0"/>
        <v>9.174240000000001</v>
      </c>
      <c r="I70" s="172">
        <f t="shared" si="1"/>
        <v>1376.1360000000002</v>
      </c>
    </row>
    <row r="71" spans="2:9" s="2" customFormat="1" ht="12" customHeight="1">
      <c r="B71" s="80" t="s">
        <v>248</v>
      </c>
      <c r="C71" s="61" t="s">
        <v>381</v>
      </c>
      <c r="D71" s="49" t="s">
        <v>240</v>
      </c>
      <c r="E71" s="15" t="s">
        <v>24</v>
      </c>
      <c r="F71" s="85">
        <v>50</v>
      </c>
      <c r="G71" s="45">
        <v>9.4</v>
      </c>
      <c r="H71" s="47">
        <f t="shared" si="0"/>
        <v>11.97748</v>
      </c>
      <c r="I71" s="172">
        <f t="shared" si="1"/>
        <v>598.874</v>
      </c>
    </row>
    <row r="72" spans="2:9" s="2" customFormat="1" ht="42.75" customHeight="1">
      <c r="B72" s="80" t="s">
        <v>193</v>
      </c>
      <c r="C72" s="61" t="s">
        <v>382</v>
      </c>
      <c r="D72" s="49" t="s">
        <v>192</v>
      </c>
      <c r="E72" s="15" t="s">
        <v>127</v>
      </c>
      <c r="F72" s="96">
        <v>4</v>
      </c>
      <c r="G72" s="97">
        <v>15.53</v>
      </c>
      <c r="H72" s="47">
        <f t="shared" si="0"/>
        <v>19.788325999999998</v>
      </c>
      <c r="I72" s="172">
        <f t="shared" si="1"/>
        <v>79.15330399999999</v>
      </c>
    </row>
    <row r="73" spans="2:9" s="2" customFormat="1" ht="42.75" customHeight="1">
      <c r="B73" s="80" t="s">
        <v>195</v>
      </c>
      <c r="C73" s="61" t="s">
        <v>383</v>
      </c>
      <c r="D73" s="49" t="s">
        <v>194</v>
      </c>
      <c r="E73" s="15" t="s">
        <v>127</v>
      </c>
      <c r="F73" s="96">
        <v>6</v>
      </c>
      <c r="G73" s="97">
        <v>17.12</v>
      </c>
      <c r="H73" s="47">
        <f t="shared" si="0"/>
        <v>21.814304</v>
      </c>
      <c r="I73" s="172">
        <f t="shared" si="1"/>
        <v>130.885824</v>
      </c>
    </row>
    <row r="74" spans="2:9" s="2" customFormat="1" ht="43.5" customHeight="1">
      <c r="B74" s="80" t="s">
        <v>265</v>
      </c>
      <c r="C74" s="61" t="s">
        <v>384</v>
      </c>
      <c r="D74" s="99" t="s">
        <v>266</v>
      </c>
      <c r="E74" s="39" t="s">
        <v>127</v>
      </c>
      <c r="F74" s="85">
        <v>10</v>
      </c>
      <c r="G74" s="86">
        <v>8.29</v>
      </c>
      <c r="H74" s="47">
        <f t="shared" si="0"/>
        <v>10.563118</v>
      </c>
      <c r="I74" s="172">
        <f t="shared" si="1"/>
        <v>105.63118</v>
      </c>
    </row>
    <row r="75" spans="2:11" s="2" customFormat="1" ht="12" customHeight="1">
      <c r="B75" s="81"/>
      <c r="C75" s="61"/>
      <c r="D75" s="34" t="s">
        <v>141</v>
      </c>
      <c r="E75" s="34"/>
      <c r="F75" s="35"/>
      <c r="G75" s="37"/>
      <c r="H75" s="37"/>
      <c r="I75" s="173">
        <f>SUM(I60:I74)</f>
        <v>3957.3593919999994</v>
      </c>
      <c r="K75" s="54"/>
    </row>
    <row r="76" spans="2:9" s="2" customFormat="1" ht="12" customHeight="1">
      <c r="B76" s="79"/>
      <c r="C76" s="60">
        <v>11</v>
      </c>
      <c r="D76" s="43" t="s">
        <v>140</v>
      </c>
      <c r="E76" s="44"/>
      <c r="F76" s="44"/>
      <c r="G76" s="44"/>
      <c r="H76" s="44"/>
      <c r="I76" s="174"/>
    </row>
    <row r="77" spans="2:9" s="2" customFormat="1" ht="12" customHeight="1">
      <c r="B77" s="79"/>
      <c r="C77" s="60" t="s">
        <v>178</v>
      </c>
      <c r="D77" s="43" t="s">
        <v>209</v>
      </c>
      <c r="E77" s="44"/>
      <c r="F77" s="44"/>
      <c r="G77" s="44"/>
      <c r="H77" s="44"/>
      <c r="I77" s="174"/>
    </row>
    <row r="78" spans="2:9" s="2" customFormat="1" ht="12" customHeight="1">
      <c r="B78" s="84" t="s">
        <v>212</v>
      </c>
      <c r="C78" s="61" t="s">
        <v>385</v>
      </c>
      <c r="D78" s="52" t="s">
        <v>210</v>
      </c>
      <c r="E78" s="39" t="s">
        <v>211</v>
      </c>
      <c r="F78" s="85">
        <v>2</v>
      </c>
      <c r="G78" s="100">
        <v>139.82</v>
      </c>
      <c r="H78" s="47">
        <f>(G78*$K$7)</f>
        <v>178.15864399999998</v>
      </c>
      <c r="I78" s="172">
        <f>(F78*H78)</f>
        <v>356.31728799999996</v>
      </c>
    </row>
    <row r="79" spans="2:9" s="2" customFormat="1" ht="12" customHeight="1">
      <c r="B79" s="84" t="s">
        <v>258</v>
      </c>
      <c r="C79" s="61" t="s">
        <v>386</v>
      </c>
      <c r="D79" s="117" t="s">
        <v>257</v>
      </c>
      <c r="E79" s="118" t="s">
        <v>234</v>
      </c>
      <c r="F79" s="119">
        <v>1</v>
      </c>
      <c r="G79" s="121">
        <v>121.67</v>
      </c>
      <c r="H79" s="47">
        <f>(G79*$K$7)</f>
        <v>155.031914</v>
      </c>
      <c r="I79" s="172">
        <f>(F79*H79)</f>
        <v>155.031914</v>
      </c>
    </row>
    <row r="80" spans="2:9" s="2" customFormat="1" ht="12" customHeight="1">
      <c r="B80" s="79"/>
      <c r="C80" s="60" t="s">
        <v>387</v>
      </c>
      <c r="D80" s="43" t="s">
        <v>197</v>
      </c>
      <c r="E80" s="44"/>
      <c r="F80" s="44"/>
      <c r="G80" s="44"/>
      <c r="H80" s="44"/>
      <c r="I80" s="174"/>
    </row>
    <row r="81" spans="2:9" s="2" customFormat="1" ht="12" customHeight="1">
      <c r="B81" s="84" t="s">
        <v>261</v>
      </c>
      <c r="C81" s="61" t="s">
        <v>388</v>
      </c>
      <c r="D81" s="52" t="s">
        <v>242</v>
      </c>
      <c r="E81" s="39" t="s">
        <v>211</v>
      </c>
      <c r="F81" s="85">
        <v>1</v>
      </c>
      <c r="G81" s="100">
        <v>155.34</v>
      </c>
      <c r="H81" s="47">
        <f>(G81*$K$7)</f>
        <v>197.934228</v>
      </c>
      <c r="I81" s="172">
        <f>(F81*H81)</f>
        <v>197.934228</v>
      </c>
    </row>
    <row r="82" spans="2:9" s="2" customFormat="1" ht="12" customHeight="1">
      <c r="B82" s="84" t="s">
        <v>360</v>
      </c>
      <c r="C82" s="61" t="s">
        <v>389</v>
      </c>
      <c r="D82" s="98" t="s">
        <v>273</v>
      </c>
      <c r="E82" s="39" t="s">
        <v>127</v>
      </c>
      <c r="F82" s="85">
        <v>1</v>
      </c>
      <c r="G82" s="86">
        <v>36.9</v>
      </c>
      <c r="H82" s="47">
        <f>(G82*$K$7)</f>
        <v>47.01798</v>
      </c>
      <c r="I82" s="172">
        <f>(F82*H82)</f>
        <v>47.01798</v>
      </c>
    </row>
    <row r="83" spans="2:9" s="2" customFormat="1" ht="16.5" customHeight="1">
      <c r="B83" s="102" t="s">
        <v>260</v>
      </c>
      <c r="C83" s="61" t="s">
        <v>390</v>
      </c>
      <c r="D83" s="49" t="s">
        <v>259</v>
      </c>
      <c r="E83" s="39" t="s">
        <v>127</v>
      </c>
      <c r="F83" s="101">
        <v>3</v>
      </c>
      <c r="G83" s="103">
        <v>30.39</v>
      </c>
      <c r="H83" s="96">
        <f>(G83*$K$7)</f>
        <v>38.722938</v>
      </c>
      <c r="I83" s="172">
        <f>(F83*H83)</f>
        <v>116.168814</v>
      </c>
    </row>
    <row r="84" spans="2:9" s="2" customFormat="1" ht="12" customHeight="1">
      <c r="B84" s="79"/>
      <c r="C84" s="60" t="s">
        <v>391</v>
      </c>
      <c r="D84" s="43" t="s">
        <v>165</v>
      </c>
      <c r="E84" s="44"/>
      <c r="F84" s="44"/>
      <c r="G84" s="44"/>
      <c r="H84" s="44"/>
      <c r="I84" s="174"/>
    </row>
    <row r="85" spans="2:9" s="2" customFormat="1" ht="12" customHeight="1">
      <c r="B85" s="81" t="s">
        <v>199</v>
      </c>
      <c r="C85" s="81" t="s">
        <v>392</v>
      </c>
      <c r="D85" s="98" t="s">
        <v>198</v>
      </c>
      <c r="E85" s="39" t="s">
        <v>127</v>
      </c>
      <c r="F85" s="85">
        <v>1</v>
      </c>
      <c r="G85" s="86">
        <v>728.55</v>
      </c>
      <c r="H85" s="47">
        <f aca="true" t="shared" si="2" ref="H85:H92">(G85*$K$7)</f>
        <v>928.31841</v>
      </c>
      <c r="I85" s="172">
        <f aca="true" t="shared" si="3" ref="I85:I92">(F85*H85)</f>
        <v>928.31841</v>
      </c>
    </row>
    <row r="86" spans="2:9" s="2" customFormat="1" ht="12" customHeight="1">
      <c r="B86" s="63" t="s">
        <v>167</v>
      </c>
      <c r="C86" s="81" t="s">
        <v>393</v>
      </c>
      <c r="D86" s="94" t="s">
        <v>166</v>
      </c>
      <c r="E86" s="39" t="s">
        <v>127</v>
      </c>
      <c r="F86" s="47">
        <v>2</v>
      </c>
      <c r="G86" s="45">
        <v>32.44</v>
      </c>
      <c r="H86" s="47">
        <f t="shared" si="2"/>
        <v>41.335048</v>
      </c>
      <c r="I86" s="172">
        <f t="shared" si="3"/>
        <v>82.670096</v>
      </c>
    </row>
    <row r="87" spans="2:9" s="2" customFormat="1" ht="12" customHeight="1">
      <c r="B87" s="63" t="s">
        <v>201</v>
      </c>
      <c r="C87" s="81" t="s">
        <v>394</v>
      </c>
      <c r="D87" s="94" t="s">
        <v>200</v>
      </c>
      <c r="E87" s="39" t="s">
        <v>127</v>
      </c>
      <c r="F87" s="47">
        <v>2</v>
      </c>
      <c r="G87" s="45">
        <v>50.5</v>
      </c>
      <c r="H87" s="47">
        <f t="shared" si="2"/>
        <v>64.3471</v>
      </c>
      <c r="I87" s="172">
        <f t="shared" si="3"/>
        <v>128.6942</v>
      </c>
    </row>
    <row r="88" spans="2:9" s="2" customFormat="1" ht="12" customHeight="1">
      <c r="B88" s="63" t="s">
        <v>203</v>
      </c>
      <c r="C88" s="81" t="s">
        <v>395</v>
      </c>
      <c r="D88" s="94" t="s">
        <v>202</v>
      </c>
      <c r="E88" s="39" t="s">
        <v>127</v>
      </c>
      <c r="F88" s="47">
        <v>1</v>
      </c>
      <c r="G88" s="45">
        <v>237.79</v>
      </c>
      <c r="H88" s="47">
        <f t="shared" si="2"/>
        <v>302.992018</v>
      </c>
      <c r="I88" s="172">
        <f t="shared" si="3"/>
        <v>302.992018</v>
      </c>
    </row>
    <row r="89" spans="2:9" s="2" customFormat="1" ht="12" customHeight="1">
      <c r="B89" s="63" t="s">
        <v>204</v>
      </c>
      <c r="C89" s="81" t="s">
        <v>396</v>
      </c>
      <c r="D89" s="94" t="s">
        <v>243</v>
      </c>
      <c r="E89" s="39" t="s">
        <v>127</v>
      </c>
      <c r="F89" s="47">
        <v>2</v>
      </c>
      <c r="G89" s="45">
        <v>13.86</v>
      </c>
      <c r="H89" s="47">
        <f t="shared" si="2"/>
        <v>17.660412</v>
      </c>
      <c r="I89" s="172">
        <f t="shared" si="3"/>
        <v>35.320824</v>
      </c>
    </row>
    <row r="90" spans="2:9" s="2" customFormat="1" ht="12" customHeight="1">
      <c r="B90" s="63" t="s">
        <v>206</v>
      </c>
      <c r="C90" s="81" t="s">
        <v>397</v>
      </c>
      <c r="D90" s="94" t="s">
        <v>205</v>
      </c>
      <c r="E90" s="39" t="s">
        <v>127</v>
      </c>
      <c r="F90" s="47">
        <v>2</v>
      </c>
      <c r="G90" s="45">
        <v>21.58</v>
      </c>
      <c r="H90" s="47">
        <f t="shared" si="2"/>
        <v>27.497235999999997</v>
      </c>
      <c r="I90" s="172">
        <f t="shared" si="3"/>
        <v>54.994471999999995</v>
      </c>
    </row>
    <row r="91" spans="2:9" s="2" customFormat="1" ht="12" customHeight="1">
      <c r="B91" s="63" t="s">
        <v>208</v>
      </c>
      <c r="C91" s="81" t="s">
        <v>398</v>
      </c>
      <c r="D91" s="94" t="s">
        <v>207</v>
      </c>
      <c r="E91" s="39" t="s">
        <v>127</v>
      </c>
      <c r="F91" s="47">
        <v>2</v>
      </c>
      <c r="G91" s="45">
        <v>150.93</v>
      </c>
      <c r="H91" s="47">
        <f t="shared" si="2"/>
        <v>192.315006</v>
      </c>
      <c r="I91" s="172">
        <f t="shared" si="3"/>
        <v>384.630012</v>
      </c>
    </row>
    <row r="92" spans="2:9" s="2" customFormat="1" ht="12" customHeight="1">
      <c r="B92" s="63" t="s">
        <v>359</v>
      </c>
      <c r="C92" s="81" t="s">
        <v>399</v>
      </c>
      <c r="D92" s="94" t="s">
        <v>244</v>
      </c>
      <c r="E92" s="39" t="s">
        <v>127</v>
      </c>
      <c r="F92" s="47">
        <v>1</v>
      </c>
      <c r="G92" s="45">
        <v>98.13</v>
      </c>
      <c r="H92" s="47">
        <f t="shared" si="2"/>
        <v>125.037246</v>
      </c>
      <c r="I92" s="172">
        <f t="shared" si="3"/>
        <v>125.037246</v>
      </c>
    </row>
    <row r="93" spans="2:9" s="2" customFormat="1" ht="12" customHeight="1">
      <c r="B93" s="81"/>
      <c r="C93" s="61"/>
      <c r="D93" s="34" t="s">
        <v>141</v>
      </c>
      <c r="E93" s="34"/>
      <c r="F93" s="35"/>
      <c r="G93" s="37"/>
      <c r="H93" s="37"/>
      <c r="I93" s="173">
        <f>SUM(I78:I92)</f>
        <v>2915.127502</v>
      </c>
    </row>
    <row r="94" spans="2:9" s="2" customFormat="1" ht="12" customHeight="1">
      <c r="B94" s="79"/>
      <c r="C94" s="60">
        <v>12</v>
      </c>
      <c r="D94" s="57" t="s">
        <v>122</v>
      </c>
      <c r="E94" s="44"/>
      <c r="F94" s="44"/>
      <c r="G94" s="44"/>
      <c r="H94" s="44"/>
      <c r="I94" s="174"/>
    </row>
    <row r="95" spans="2:16" s="6" customFormat="1" ht="12" customHeight="1">
      <c r="B95" s="64" t="s">
        <v>145</v>
      </c>
      <c r="C95" s="64" t="s">
        <v>400</v>
      </c>
      <c r="D95" s="36" t="s">
        <v>135</v>
      </c>
      <c r="E95" s="15" t="s">
        <v>15</v>
      </c>
      <c r="F95" s="47">
        <v>147.92</v>
      </c>
      <c r="G95" s="45">
        <v>5.74</v>
      </c>
      <c r="H95" s="47">
        <f>(G95*$K$7)</f>
        <v>7.3139080000000005</v>
      </c>
      <c r="I95" s="172">
        <f>(F95*H95)</f>
        <v>1081.87327136</v>
      </c>
      <c r="K95" s="7"/>
      <c r="P95" s="4"/>
    </row>
    <row r="96" spans="2:16" s="6" customFormat="1" ht="12" customHeight="1" thickBot="1">
      <c r="B96" s="63"/>
      <c r="C96" s="76"/>
      <c r="D96" s="34" t="s">
        <v>141</v>
      </c>
      <c r="E96" s="15"/>
      <c r="F96" s="47"/>
      <c r="G96" s="53"/>
      <c r="H96" s="104"/>
      <c r="I96" s="173">
        <f>SUM(I95+0)</f>
        <v>1081.87327136</v>
      </c>
      <c r="K96" s="7"/>
      <c r="P96" s="4"/>
    </row>
    <row r="97" spans="2:16" s="2" customFormat="1" ht="12" customHeight="1" thickBot="1">
      <c r="B97" s="211" t="s">
        <v>23</v>
      </c>
      <c r="C97" s="212"/>
      <c r="D97" s="212"/>
      <c r="E97" s="212"/>
      <c r="F97" s="213"/>
      <c r="G97" s="208">
        <f>SUM(I20+I23+I27++I30+I39+I43+I50+I57+I75+I93+I96)</f>
        <v>72952.14479382</v>
      </c>
      <c r="H97" s="209"/>
      <c r="I97" s="210"/>
      <c r="K97" s="4"/>
      <c r="L97" s="5"/>
      <c r="O97" s="17"/>
      <c r="P97" s="4"/>
    </row>
    <row r="98" spans="2:16" ht="3.75" customHeight="1">
      <c r="B98" s="65"/>
      <c r="C98" s="55"/>
      <c r="D98" s="38"/>
      <c r="E98" s="177"/>
      <c r="F98" s="177"/>
      <c r="G98" s="177"/>
      <c r="H98" s="177"/>
      <c r="I98" s="178"/>
      <c r="P98" s="12"/>
    </row>
    <row r="99" spans="2:16" ht="44.25" customHeight="1">
      <c r="B99" s="183"/>
      <c r="C99" s="184"/>
      <c r="D99" s="184"/>
      <c r="E99" s="181" t="s">
        <v>275</v>
      </c>
      <c r="F99" s="181"/>
      <c r="G99" s="181"/>
      <c r="H99" s="181"/>
      <c r="I99" s="182"/>
      <c r="P99" s="10" t="e">
        <f>SUM(I95:I97)-#REF!</f>
        <v>#REF!</v>
      </c>
    </row>
    <row r="100" spans="2:9" ht="12" customHeight="1">
      <c r="B100" s="183" t="s">
        <v>215</v>
      </c>
      <c r="C100" s="184"/>
      <c r="D100" s="184"/>
      <c r="G100" s="196"/>
      <c r="H100" s="196"/>
      <c r="I100" s="197"/>
    </row>
    <row r="101" spans="2:9" ht="11.25" customHeight="1">
      <c r="B101" s="185" t="s">
        <v>216</v>
      </c>
      <c r="C101" s="186"/>
      <c r="D101" s="186"/>
      <c r="I101" s="95"/>
    </row>
    <row r="102" spans="2:9" ht="15" customHeight="1">
      <c r="B102" s="187"/>
      <c r="C102" s="188"/>
      <c r="D102" s="188"/>
      <c r="E102" s="68"/>
      <c r="F102" s="68"/>
      <c r="G102" s="68"/>
      <c r="H102" s="68"/>
      <c r="I102" s="87"/>
    </row>
    <row r="103" spans="2:9" ht="1.5" customHeight="1" hidden="1">
      <c r="B103" s="185"/>
      <c r="C103" s="186"/>
      <c r="D103" s="186"/>
      <c r="I103" s="66"/>
    </row>
    <row r="104" spans="2:9" ht="12" customHeight="1" hidden="1">
      <c r="B104" s="67"/>
      <c r="C104" s="68"/>
      <c r="D104" s="68"/>
      <c r="E104" s="68"/>
      <c r="F104" s="68"/>
      <c r="G104" s="68"/>
      <c r="H104" s="68"/>
      <c r="I104" s="69"/>
    </row>
    <row r="105" spans="4:5" ht="12" customHeight="1">
      <c r="D105" s="184"/>
      <c r="E105" s="184"/>
    </row>
    <row r="106" spans="4:5" ht="12" customHeight="1">
      <c r="D106" s="186"/>
      <c r="E106" s="186"/>
    </row>
    <row r="161" spans="2:9" ht="12" customHeight="1">
      <c r="B161" s="189" t="s">
        <v>22</v>
      </c>
      <c r="C161" s="190"/>
      <c r="D161" s="190"/>
      <c r="E161" s="189" t="s">
        <v>28</v>
      </c>
      <c r="F161" s="190"/>
      <c r="G161" s="190"/>
      <c r="H161" s="190"/>
      <c r="I161" s="190"/>
    </row>
    <row r="162" spans="2:9" ht="12" customHeight="1">
      <c r="B162" s="194" t="s">
        <v>37</v>
      </c>
      <c r="C162" s="195"/>
      <c r="D162" s="195"/>
      <c r="E162" s="192" t="s">
        <v>30</v>
      </c>
      <c r="F162" s="193"/>
      <c r="G162" s="193"/>
      <c r="H162" s="193"/>
      <c r="I162" s="193"/>
    </row>
    <row r="163" spans="2:9" ht="12" customHeight="1">
      <c r="B163" s="189" t="s">
        <v>21</v>
      </c>
      <c r="C163" s="190"/>
      <c r="D163" s="191"/>
      <c r="E163" s="189" t="s">
        <v>31</v>
      </c>
      <c r="F163" s="190"/>
      <c r="G163" s="190"/>
      <c r="H163" s="190"/>
      <c r="I163" s="190"/>
    </row>
    <row r="164" spans="2:9" ht="12" customHeight="1">
      <c r="B164" s="192" t="s">
        <v>52</v>
      </c>
      <c r="C164" s="193"/>
      <c r="D164" s="201"/>
      <c r="E164" s="194" t="s">
        <v>51</v>
      </c>
      <c r="F164" s="195"/>
      <c r="G164" s="195"/>
      <c r="H164" s="195"/>
      <c r="I164" s="195"/>
    </row>
    <row r="165" spans="2:9" ht="12" customHeight="1">
      <c r="B165" s="189" t="s">
        <v>29</v>
      </c>
      <c r="C165" s="190"/>
      <c r="D165" s="190"/>
      <c r="E165" s="189" t="s">
        <v>33</v>
      </c>
      <c r="F165" s="190"/>
      <c r="G165" s="190"/>
      <c r="H165" s="190"/>
      <c r="I165" s="190"/>
    </row>
    <row r="166" spans="2:9" ht="12" customHeight="1">
      <c r="B166" s="202" t="s">
        <v>50</v>
      </c>
      <c r="C166" s="203"/>
      <c r="D166" s="203"/>
      <c r="E166" s="192" t="s">
        <v>53</v>
      </c>
      <c r="F166" s="193"/>
      <c r="G166" s="193"/>
      <c r="H166" s="193"/>
      <c r="I166" s="193"/>
    </row>
    <row r="167" spans="2:9" ht="12" customHeight="1">
      <c r="B167" s="198" t="s">
        <v>1</v>
      </c>
      <c r="C167" s="14"/>
      <c r="D167" s="198" t="s">
        <v>2</v>
      </c>
      <c r="E167" s="198" t="s">
        <v>3</v>
      </c>
      <c r="F167" s="198" t="s">
        <v>0</v>
      </c>
      <c r="G167" s="14"/>
      <c r="H167" s="14"/>
      <c r="I167" s="14"/>
    </row>
    <row r="168" spans="2:9" ht="12" customHeight="1">
      <c r="B168" s="199"/>
      <c r="C168" s="13"/>
      <c r="D168" s="200"/>
      <c r="E168" s="199"/>
      <c r="F168" s="199"/>
      <c r="G168" s="13"/>
      <c r="H168" s="13"/>
      <c r="I168" s="13"/>
    </row>
    <row r="169" spans="2:9" ht="12" customHeight="1">
      <c r="B169" s="20" t="s">
        <v>4</v>
      </c>
      <c r="C169" s="20"/>
      <c r="D169" s="21" t="s">
        <v>9</v>
      </c>
      <c r="E169" s="22"/>
      <c r="F169" s="22"/>
      <c r="G169" s="22"/>
      <c r="H169" s="22"/>
      <c r="I169" s="22"/>
    </row>
    <row r="170" spans="2:9" ht="12" customHeight="1">
      <c r="B170" s="23" t="s">
        <v>5</v>
      </c>
      <c r="C170" s="23"/>
      <c r="D170" s="24" t="s">
        <v>54</v>
      </c>
      <c r="E170" s="25" t="s">
        <v>15</v>
      </c>
      <c r="F170" s="26">
        <v>611.52</v>
      </c>
      <c r="G170" s="26"/>
      <c r="H170" s="26"/>
      <c r="I170" s="26"/>
    </row>
    <row r="171" spans="2:9" ht="12" customHeight="1">
      <c r="B171" s="23" t="s">
        <v>7</v>
      </c>
      <c r="C171" s="23"/>
      <c r="D171" s="24" t="s">
        <v>6</v>
      </c>
      <c r="E171" s="25" t="s">
        <v>132</v>
      </c>
      <c r="F171" s="26">
        <v>12</v>
      </c>
      <c r="G171" s="26"/>
      <c r="H171" s="26"/>
      <c r="I171" s="26"/>
    </row>
    <row r="172" spans="2:9" ht="12" customHeight="1">
      <c r="B172" s="23" t="s">
        <v>39</v>
      </c>
      <c r="C172" s="23"/>
      <c r="D172" s="24" t="s">
        <v>38</v>
      </c>
      <c r="E172" s="25" t="s">
        <v>15</v>
      </c>
      <c r="F172" s="26">
        <v>6</v>
      </c>
      <c r="G172" s="26"/>
      <c r="H172" s="26"/>
      <c r="I172" s="26"/>
    </row>
    <row r="173" spans="2:9" ht="12" customHeight="1">
      <c r="B173" s="23" t="s">
        <v>64</v>
      </c>
      <c r="C173" s="23"/>
      <c r="D173" s="24" t="s">
        <v>55</v>
      </c>
      <c r="E173" s="25" t="s">
        <v>15</v>
      </c>
      <c r="F173" s="26">
        <v>611.52</v>
      </c>
      <c r="G173" s="26"/>
      <c r="H173" s="26"/>
      <c r="I173" s="26"/>
    </row>
    <row r="174" spans="2:9" ht="12" customHeight="1">
      <c r="B174" s="27"/>
      <c r="C174" s="27"/>
      <c r="D174" s="28" t="s">
        <v>34</v>
      </c>
      <c r="E174" s="29"/>
      <c r="F174" s="30"/>
      <c r="G174" s="30"/>
      <c r="H174" s="30"/>
      <c r="I174" s="30"/>
    </row>
    <row r="175" spans="2:9" ht="12" customHeight="1">
      <c r="B175" s="20" t="s">
        <v>8</v>
      </c>
      <c r="C175" s="20"/>
      <c r="D175" s="21" t="s">
        <v>56</v>
      </c>
      <c r="E175" s="22"/>
      <c r="F175" s="22"/>
      <c r="G175" s="22"/>
      <c r="H175" s="22"/>
      <c r="I175" s="22"/>
    </row>
    <row r="176" spans="2:9" ht="12" customHeight="1">
      <c r="B176" s="23" t="s">
        <v>10</v>
      </c>
      <c r="C176" s="23"/>
      <c r="D176" s="24" t="s">
        <v>57</v>
      </c>
      <c r="E176" s="25" t="s">
        <v>25</v>
      </c>
      <c r="F176" s="26">
        <v>18.34</v>
      </c>
      <c r="G176" s="26"/>
      <c r="H176" s="26"/>
      <c r="I176" s="26"/>
    </row>
    <row r="177" spans="2:9" ht="12" customHeight="1">
      <c r="B177" s="23"/>
      <c r="C177" s="23"/>
      <c r="D177" s="28" t="s">
        <v>34</v>
      </c>
      <c r="E177" s="25"/>
      <c r="F177" s="26"/>
      <c r="G177" s="26"/>
      <c r="H177" s="26"/>
      <c r="I177" s="26"/>
    </row>
    <row r="178" spans="2:9" ht="12" customHeight="1">
      <c r="B178" s="20" t="s">
        <v>11</v>
      </c>
      <c r="C178" s="20"/>
      <c r="D178" s="21" t="s">
        <v>58</v>
      </c>
      <c r="E178" s="25"/>
      <c r="F178" s="26"/>
      <c r="G178" s="26"/>
      <c r="H178" s="26"/>
      <c r="I178" s="26"/>
    </row>
    <row r="179" spans="2:9" ht="12" customHeight="1">
      <c r="B179" s="23" t="s">
        <v>12</v>
      </c>
      <c r="C179" s="23"/>
      <c r="D179" s="24" t="s">
        <v>59</v>
      </c>
      <c r="E179" s="25" t="s">
        <v>25</v>
      </c>
      <c r="F179" s="26">
        <v>18.34</v>
      </c>
      <c r="G179" s="26"/>
      <c r="H179" s="26"/>
      <c r="I179" s="26"/>
    </row>
    <row r="180" spans="2:9" ht="12" customHeight="1">
      <c r="B180" s="23" t="s">
        <v>40</v>
      </c>
      <c r="C180" s="23"/>
      <c r="D180" s="24" t="s">
        <v>60</v>
      </c>
      <c r="E180" s="25" t="s">
        <v>25</v>
      </c>
      <c r="F180" s="26">
        <v>4.04</v>
      </c>
      <c r="G180" s="26"/>
      <c r="H180" s="26"/>
      <c r="I180" s="26"/>
    </row>
    <row r="181" spans="2:9" ht="12" customHeight="1">
      <c r="B181" s="23" t="s">
        <v>41</v>
      </c>
      <c r="C181" s="23"/>
      <c r="D181" s="24" t="s">
        <v>61</v>
      </c>
      <c r="E181" s="25" t="s">
        <v>25</v>
      </c>
      <c r="F181" s="26">
        <v>16.17</v>
      </c>
      <c r="G181" s="26"/>
      <c r="H181" s="26"/>
      <c r="I181" s="26"/>
    </row>
    <row r="182" spans="2:9" ht="12" customHeight="1">
      <c r="B182" s="23" t="s">
        <v>42</v>
      </c>
      <c r="C182" s="23"/>
      <c r="D182" s="24" t="s">
        <v>62</v>
      </c>
      <c r="E182" s="25" t="s">
        <v>25</v>
      </c>
      <c r="F182" s="26">
        <v>3.03</v>
      </c>
      <c r="G182" s="26"/>
      <c r="H182" s="26"/>
      <c r="I182" s="26"/>
    </row>
    <row r="183" spans="2:9" ht="12" customHeight="1">
      <c r="B183" s="27"/>
      <c r="C183" s="27"/>
      <c r="D183" s="28" t="s">
        <v>34</v>
      </c>
      <c r="E183" s="29"/>
      <c r="F183" s="30"/>
      <c r="G183" s="30"/>
      <c r="H183" s="30"/>
      <c r="I183" s="30"/>
    </row>
    <row r="184" spans="2:9" ht="12" customHeight="1">
      <c r="B184" s="31" t="s">
        <v>13</v>
      </c>
      <c r="C184" s="31"/>
      <c r="D184" s="28" t="s">
        <v>63</v>
      </c>
      <c r="E184" s="29"/>
      <c r="F184" s="30"/>
      <c r="G184" s="30"/>
      <c r="H184" s="30"/>
      <c r="I184" s="30"/>
    </row>
    <row r="185" spans="2:9" ht="12" customHeight="1">
      <c r="B185" s="27" t="s">
        <v>44</v>
      </c>
      <c r="C185" s="27"/>
      <c r="D185" s="24" t="s">
        <v>59</v>
      </c>
      <c r="E185" s="25" t="s">
        <v>133</v>
      </c>
      <c r="F185" s="26">
        <v>6.16</v>
      </c>
      <c r="G185" s="26"/>
      <c r="H185" s="26"/>
      <c r="I185" s="26"/>
    </row>
    <row r="186" spans="2:9" ht="12" customHeight="1">
      <c r="B186" s="27" t="s">
        <v>14</v>
      </c>
      <c r="C186" s="27"/>
      <c r="D186" s="24" t="s">
        <v>60</v>
      </c>
      <c r="E186" s="25" t="s">
        <v>25</v>
      </c>
      <c r="F186" s="26">
        <v>1.23</v>
      </c>
      <c r="G186" s="26"/>
      <c r="H186" s="26"/>
      <c r="I186" s="26"/>
    </row>
    <row r="187" spans="2:9" ht="12" customHeight="1">
      <c r="B187" s="27" t="s">
        <v>65</v>
      </c>
      <c r="C187" s="27"/>
      <c r="D187" s="24" t="s">
        <v>61</v>
      </c>
      <c r="E187" s="25" t="s">
        <v>25</v>
      </c>
      <c r="F187" s="26">
        <v>4.92</v>
      </c>
      <c r="G187" s="26"/>
      <c r="H187" s="26"/>
      <c r="I187" s="26"/>
    </row>
    <row r="188" spans="2:9" ht="12" customHeight="1">
      <c r="B188" s="27" t="s">
        <v>66</v>
      </c>
      <c r="C188" s="27"/>
      <c r="D188" s="24" t="s">
        <v>62</v>
      </c>
      <c r="E188" s="29" t="s">
        <v>25</v>
      </c>
      <c r="F188" s="30">
        <v>0.92</v>
      </c>
      <c r="G188" s="30"/>
      <c r="H188" s="30"/>
      <c r="I188" s="30"/>
    </row>
    <row r="189" spans="2:9" ht="12" customHeight="1">
      <c r="B189" s="27"/>
      <c r="C189" s="27"/>
      <c r="D189" s="28" t="s">
        <v>34</v>
      </c>
      <c r="E189" s="29"/>
      <c r="F189" s="30"/>
      <c r="G189" s="30"/>
      <c r="H189" s="30"/>
      <c r="I189" s="30"/>
    </row>
    <row r="190" spans="2:9" ht="12" customHeight="1">
      <c r="B190" s="20" t="s">
        <v>16</v>
      </c>
      <c r="C190" s="20"/>
      <c r="D190" s="21" t="s">
        <v>72</v>
      </c>
      <c r="E190" s="25"/>
      <c r="F190" s="26"/>
      <c r="G190" s="26"/>
      <c r="H190" s="26"/>
      <c r="I190" s="26"/>
    </row>
    <row r="191" spans="2:9" ht="12" customHeight="1">
      <c r="B191" s="23" t="s">
        <v>17</v>
      </c>
      <c r="C191" s="23"/>
      <c r="D191" s="24" t="s">
        <v>67</v>
      </c>
      <c r="E191" s="25" t="s">
        <v>15</v>
      </c>
      <c r="F191" s="26">
        <v>580.72</v>
      </c>
      <c r="G191" s="26"/>
      <c r="H191" s="26"/>
      <c r="I191" s="26"/>
    </row>
    <row r="192" spans="2:9" ht="12" customHeight="1">
      <c r="B192" s="23" t="s">
        <v>70</v>
      </c>
      <c r="C192" s="23"/>
      <c r="D192" s="24" t="s">
        <v>68</v>
      </c>
      <c r="E192" s="25" t="s">
        <v>15</v>
      </c>
      <c r="F192" s="26">
        <v>580.32</v>
      </c>
      <c r="G192" s="26"/>
      <c r="H192" s="26"/>
      <c r="I192" s="26"/>
    </row>
    <row r="193" spans="2:9" ht="12" customHeight="1">
      <c r="B193" s="23" t="s">
        <v>71</v>
      </c>
      <c r="C193" s="23"/>
      <c r="D193" s="24" t="s">
        <v>69</v>
      </c>
      <c r="E193" s="25" t="s">
        <v>15</v>
      </c>
      <c r="F193" s="26">
        <v>49.55</v>
      </c>
      <c r="G193" s="26"/>
      <c r="H193" s="26"/>
      <c r="I193" s="26"/>
    </row>
    <row r="194" spans="2:9" ht="12" customHeight="1">
      <c r="B194" s="23"/>
      <c r="C194" s="23"/>
      <c r="D194" s="28" t="s">
        <v>34</v>
      </c>
      <c r="E194" s="25"/>
      <c r="F194" s="26"/>
      <c r="G194" s="26"/>
      <c r="H194" s="26"/>
      <c r="I194" s="26"/>
    </row>
    <row r="195" spans="2:9" ht="12" customHeight="1">
      <c r="B195" s="20" t="s">
        <v>18</v>
      </c>
      <c r="C195" s="20"/>
      <c r="D195" s="21" t="s">
        <v>73</v>
      </c>
      <c r="E195" s="25"/>
      <c r="F195" s="26"/>
      <c r="G195" s="26"/>
      <c r="H195" s="26"/>
      <c r="I195" s="26"/>
    </row>
    <row r="196" spans="2:9" ht="12" customHeight="1">
      <c r="B196" s="23" t="s">
        <v>27</v>
      </c>
      <c r="C196" s="23"/>
      <c r="D196" s="24" t="s">
        <v>74</v>
      </c>
      <c r="E196" s="25" t="s">
        <v>15</v>
      </c>
      <c r="F196" s="26">
        <v>95.1</v>
      </c>
      <c r="G196" s="26"/>
      <c r="H196" s="26"/>
      <c r="I196" s="26"/>
    </row>
    <row r="197" spans="2:9" ht="12" customHeight="1">
      <c r="B197" s="23" t="s">
        <v>79</v>
      </c>
      <c r="C197" s="23"/>
      <c r="D197" s="24" t="s">
        <v>75</v>
      </c>
      <c r="E197" s="25" t="s">
        <v>15</v>
      </c>
      <c r="F197" s="26">
        <v>190.2</v>
      </c>
      <c r="G197" s="26"/>
      <c r="H197" s="26"/>
      <c r="I197" s="26"/>
    </row>
    <row r="198" spans="2:9" ht="12" customHeight="1">
      <c r="B198" s="23" t="s">
        <v>45</v>
      </c>
      <c r="C198" s="23"/>
      <c r="D198" s="24" t="s">
        <v>76</v>
      </c>
      <c r="E198" s="25" t="s">
        <v>15</v>
      </c>
      <c r="F198" s="26">
        <v>190.2</v>
      </c>
      <c r="G198" s="26"/>
      <c r="H198" s="26"/>
      <c r="I198" s="26"/>
    </row>
    <row r="199" spans="2:9" ht="12" customHeight="1">
      <c r="B199" s="23" t="s">
        <v>80</v>
      </c>
      <c r="C199" s="23"/>
      <c r="D199" s="24" t="s">
        <v>77</v>
      </c>
      <c r="E199" s="25" t="s">
        <v>25</v>
      </c>
      <c r="F199" s="26">
        <v>5.67</v>
      </c>
      <c r="G199" s="26"/>
      <c r="H199" s="26"/>
      <c r="I199" s="26"/>
    </row>
    <row r="200" spans="2:9" ht="12" customHeight="1">
      <c r="B200" s="23" t="s">
        <v>81</v>
      </c>
      <c r="C200" s="23"/>
      <c r="D200" s="24" t="s">
        <v>78</v>
      </c>
      <c r="E200" s="25" t="s">
        <v>15</v>
      </c>
      <c r="F200" s="26">
        <v>192.46</v>
      </c>
      <c r="G200" s="26"/>
      <c r="H200" s="26"/>
      <c r="I200" s="26"/>
    </row>
    <row r="201" spans="2:9" ht="12" customHeight="1">
      <c r="B201" s="27"/>
      <c r="C201" s="27"/>
      <c r="D201" s="28" t="s">
        <v>34</v>
      </c>
      <c r="E201" s="29"/>
      <c r="F201" s="30"/>
      <c r="G201" s="30"/>
      <c r="H201" s="30"/>
      <c r="I201" s="30"/>
    </row>
    <row r="202" spans="2:9" ht="12" customHeight="1">
      <c r="B202" s="20" t="s">
        <v>46</v>
      </c>
      <c r="C202" s="20"/>
      <c r="D202" s="21" t="s">
        <v>82</v>
      </c>
      <c r="E202" s="25"/>
      <c r="F202" s="26"/>
      <c r="G202" s="26"/>
      <c r="H202" s="26"/>
      <c r="I202" s="26"/>
    </row>
    <row r="203" spans="2:9" ht="12" customHeight="1">
      <c r="B203" s="23" t="s">
        <v>47</v>
      </c>
      <c r="C203" s="23"/>
      <c r="D203" s="24" t="s">
        <v>83</v>
      </c>
      <c r="E203" s="25" t="s">
        <v>43</v>
      </c>
      <c r="F203" s="26">
        <v>2</v>
      </c>
      <c r="G203" s="26"/>
      <c r="H203" s="26"/>
      <c r="I203" s="26"/>
    </row>
    <row r="204" spans="2:9" ht="12" customHeight="1">
      <c r="B204" s="23" t="s">
        <v>48</v>
      </c>
      <c r="C204" s="23"/>
      <c r="D204" s="24" t="s">
        <v>84</v>
      </c>
      <c r="E204" s="25" t="s">
        <v>43</v>
      </c>
      <c r="F204" s="26">
        <v>2</v>
      </c>
      <c r="G204" s="26"/>
      <c r="H204" s="26"/>
      <c r="I204" s="26"/>
    </row>
    <row r="205" spans="2:9" ht="12" customHeight="1">
      <c r="B205" s="23" t="s">
        <v>86</v>
      </c>
      <c r="C205" s="23"/>
      <c r="D205" s="24" t="s">
        <v>85</v>
      </c>
      <c r="E205" s="25" t="s">
        <v>43</v>
      </c>
      <c r="F205" s="26">
        <v>2</v>
      </c>
      <c r="G205" s="26"/>
      <c r="H205" s="26"/>
      <c r="I205" s="26"/>
    </row>
    <row r="206" spans="2:9" ht="12" customHeight="1">
      <c r="B206" s="27"/>
      <c r="C206" s="27"/>
      <c r="D206" s="28" t="s">
        <v>34</v>
      </c>
      <c r="E206" s="29"/>
      <c r="F206" s="30"/>
      <c r="G206" s="30"/>
      <c r="H206" s="30"/>
      <c r="I206" s="30"/>
    </row>
    <row r="207" spans="2:9" ht="12" customHeight="1">
      <c r="B207" s="20" t="s">
        <v>87</v>
      </c>
      <c r="C207" s="20"/>
      <c r="D207" s="21" t="s">
        <v>88</v>
      </c>
      <c r="E207" s="25"/>
      <c r="F207" s="26"/>
      <c r="G207" s="26"/>
      <c r="H207" s="26"/>
      <c r="I207" s="26"/>
    </row>
    <row r="208" spans="2:9" ht="12" customHeight="1">
      <c r="B208" s="23" t="s">
        <v>49</v>
      </c>
      <c r="C208" s="23"/>
      <c r="D208" s="24" t="s">
        <v>89</v>
      </c>
      <c r="E208" s="25" t="s">
        <v>43</v>
      </c>
      <c r="F208" s="26">
        <v>4</v>
      </c>
      <c r="G208" s="26"/>
      <c r="H208" s="26"/>
      <c r="I208" s="26"/>
    </row>
    <row r="209" spans="2:9" ht="12" customHeight="1">
      <c r="B209" s="23" t="s">
        <v>100</v>
      </c>
      <c r="C209" s="23"/>
      <c r="D209" s="24" t="s">
        <v>90</v>
      </c>
      <c r="E209" s="25" t="s">
        <v>110</v>
      </c>
      <c r="F209" s="26">
        <v>12</v>
      </c>
      <c r="G209" s="26"/>
      <c r="H209" s="26"/>
      <c r="I209" s="26"/>
    </row>
    <row r="210" spans="2:9" ht="12" customHeight="1">
      <c r="B210" s="23" t="s">
        <v>101</v>
      </c>
      <c r="C210" s="23"/>
      <c r="D210" s="24" t="s">
        <v>91</v>
      </c>
      <c r="E210" s="25" t="s">
        <v>24</v>
      </c>
      <c r="F210" s="26">
        <v>90</v>
      </c>
      <c r="G210" s="26"/>
      <c r="H210" s="26"/>
      <c r="I210" s="26"/>
    </row>
    <row r="211" spans="2:9" ht="12" customHeight="1">
      <c r="B211" s="23" t="s">
        <v>102</v>
      </c>
      <c r="C211" s="23"/>
      <c r="D211" s="24" t="s">
        <v>92</v>
      </c>
      <c r="E211" s="25" t="s">
        <v>43</v>
      </c>
      <c r="F211" s="26">
        <v>1</v>
      </c>
      <c r="G211" s="26"/>
      <c r="H211" s="26"/>
      <c r="I211" s="26"/>
    </row>
    <row r="212" spans="2:9" ht="12" customHeight="1">
      <c r="B212" s="23" t="s">
        <v>103</v>
      </c>
      <c r="C212" s="23"/>
      <c r="D212" s="24" t="s">
        <v>93</v>
      </c>
      <c r="E212" s="25" t="s">
        <v>24</v>
      </c>
      <c r="F212" s="26">
        <v>17.5</v>
      </c>
      <c r="G212" s="26"/>
      <c r="H212" s="26"/>
      <c r="I212" s="26"/>
    </row>
    <row r="213" spans="2:9" ht="12" customHeight="1">
      <c r="B213" s="23" t="s">
        <v>104</v>
      </c>
      <c r="C213" s="23"/>
      <c r="D213" s="24" t="s">
        <v>94</v>
      </c>
      <c r="E213" s="25" t="s">
        <v>43</v>
      </c>
      <c r="F213" s="26">
        <v>6</v>
      </c>
      <c r="G213" s="26"/>
      <c r="H213" s="26"/>
      <c r="I213" s="26"/>
    </row>
    <row r="214" spans="2:9" ht="12" customHeight="1">
      <c r="B214" s="23" t="s">
        <v>105</v>
      </c>
      <c r="C214" s="23"/>
      <c r="D214" s="24" t="s">
        <v>95</v>
      </c>
      <c r="E214" s="25" t="s">
        <v>43</v>
      </c>
      <c r="F214" s="26">
        <v>1</v>
      </c>
      <c r="G214" s="26"/>
      <c r="H214" s="26"/>
      <c r="I214" s="26"/>
    </row>
    <row r="215" spans="2:9" ht="12" customHeight="1">
      <c r="B215" s="23" t="s">
        <v>106</v>
      </c>
      <c r="C215" s="23"/>
      <c r="D215" s="24" t="s">
        <v>97</v>
      </c>
      <c r="E215" s="25" t="s">
        <v>43</v>
      </c>
      <c r="F215" s="26">
        <v>1</v>
      </c>
      <c r="G215" s="26"/>
      <c r="H215" s="26"/>
      <c r="I215" s="26"/>
    </row>
    <row r="216" spans="2:9" ht="12" customHeight="1">
      <c r="B216" s="23" t="s">
        <v>107</v>
      </c>
      <c r="C216" s="23"/>
      <c r="D216" s="24" t="s">
        <v>96</v>
      </c>
      <c r="E216" s="25" t="s">
        <v>43</v>
      </c>
      <c r="F216" s="26">
        <v>4</v>
      </c>
      <c r="G216" s="26"/>
      <c r="H216" s="26"/>
      <c r="I216" s="26"/>
    </row>
    <row r="217" spans="2:9" ht="12" customHeight="1">
      <c r="B217" s="23" t="s">
        <v>108</v>
      </c>
      <c r="C217" s="23"/>
      <c r="D217" s="24" t="s">
        <v>98</v>
      </c>
      <c r="E217" s="25" t="s">
        <v>24</v>
      </c>
      <c r="F217" s="26">
        <v>90</v>
      </c>
      <c r="G217" s="26"/>
      <c r="H217" s="26"/>
      <c r="I217" s="26"/>
    </row>
    <row r="218" spans="2:9" ht="12" customHeight="1">
      <c r="B218" s="23" t="s">
        <v>109</v>
      </c>
      <c r="C218" s="23"/>
      <c r="D218" s="24" t="s">
        <v>99</v>
      </c>
      <c r="E218" s="25" t="s">
        <v>24</v>
      </c>
      <c r="F218" s="26">
        <v>300</v>
      </c>
      <c r="G218" s="26"/>
      <c r="H218" s="26"/>
      <c r="I218" s="26"/>
    </row>
    <row r="219" spans="2:9" ht="12" customHeight="1">
      <c r="B219" s="27"/>
      <c r="C219" s="27"/>
      <c r="D219" s="28" t="s">
        <v>34</v>
      </c>
      <c r="E219" s="29"/>
      <c r="F219" s="30"/>
      <c r="G219" s="30"/>
      <c r="H219" s="30"/>
      <c r="I219" s="30"/>
    </row>
    <row r="220" spans="2:9" ht="12" customHeight="1">
      <c r="B220" s="20" t="s">
        <v>111</v>
      </c>
      <c r="C220" s="20"/>
      <c r="D220" s="21" t="s">
        <v>112</v>
      </c>
      <c r="E220" s="25"/>
      <c r="F220" s="26"/>
      <c r="G220" s="26"/>
      <c r="H220" s="26"/>
      <c r="I220" s="26"/>
    </row>
    <row r="221" spans="2:9" ht="12" customHeight="1">
      <c r="B221" s="23" t="s">
        <v>117</v>
      </c>
      <c r="C221" s="23"/>
      <c r="D221" s="24" t="s">
        <v>113</v>
      </c>
      <c r="E221" s="25" t="s">
        <v>15</v>
      </c>
      <c r="F221" s="26">
        <v>242.21</v>
      </c>
      <c r="G221" s="26"/>
      <c r="H221" s="26"/>
      <c r="I221" s="26"/>
    </row>
    <row r="222" spans="2:9" ht="12" customHeight="1">
      <c r="B222" s="23" t="s">
        <v>118</v>
      </c>
      <c r="C222" s="23"/>
      <c r="D222" s="24" t="s">
        <v>114</v>
      </c>
      <c r="E222" s="25" t="s">
        <v>15</v>
      </c>
      <c r="F222" s="26">
        <v>204.64</v>
      </c>
      <c r="G222" s="26"/>
      <c r="H222" s="26"/>
      <c r="I222" s="26"/>
    </row>
    <row r="223" spans="2:9" ht="12" customHeight="1">
      <c r="B223" s="23" t="s">
        <v>119</v>
      </c>
      <c r="C223" s="23"/>
      <c r="D223" s="24" t="s">
        <v>115</v>
      </c>
      <c r="E223" s="25" t="s">
        <v>15</v>
      </c>
      <c r="F223" s="26">
        <v>242.21</v>
      </c>
      <c r="G223" s="26"/>
      <c r="H223" s="26"/>
      <c r="I223" s="26"/>
    </row>
    <row r="224" spans="2:9" ht="12" customHeight="1">
      <c r="B224" s="23" t="s">
        <v>120</v>
      </c>
      <c r="C224" s="23"/>
      <c r="D224" s="24" t="s">
        <v>116</v>
      </c>
      <c r="E224" s="25" t="s">
        <v>15</v>
      </c>
      <c r="F224" s="26">
        <v>580.32</v>
      </c>
      <c r="G224" s="26"/>
      <c r="H224" s="26"/>
      <c r="I224" s="26"/>
    </row>
    <row r="225" spans="2:9" ht="12" customHeight="1">
      <c r="B225" s="27"/>
      <c r="C225" s="27"/>
      <c r="D225" s="28" t="s">
        <v>34</v>
      </c>
      <c r="E225" s="29"/>
      <c r="F225" s="30"/>
      <c r="G225" s="30"/>
      <c r="H225" s="30"/>
      <c r="I225" s="30"/>
    </row>
    <row r="226" spans="2:9" ht="12" customHeight="1">
      <c r="B226" s="31" t="s">
        <v>121</v>
      </c>
      <c r="C226" s="31"/>
      <c r="D226" s="21" t="s">
        <v>122</v>
      </c>
      <c r="E226" s="32"/>
      <c r="F226" s="32"/>
      <c r="G226" s="32"/>
      <c r="H226" s="32"/>
      <c r="I226" s="32"/>
    </row>
    <row r="227" spans="2:9" ht="12" customHeight="1">
      <c r="B227" s="27" t="s">
        <v>49</v>
      </c>
      <c r="C227" s="27"/>
      <c r="D227" s="33" t="s">
        <v>123</v>
      </c>
      <c r="E227" s="29" t="s">
        <v>131</v>
      </c>
      <c r="F227" s="30">
        <v>611.52</v>
      </c>
      <c r="G227" s="30"/>
      <c r="H227" s="30"/>
      <c r="I227" s="30"/>
    </row>
    <row r="228" spans="2:9" ht="12" customHeight="1">
      <c r="B228" s="27"/>
      <c r="C228" s="27"/>
      <c r="D228" s="28" t="s">
        <v>34</v>
      </c>
      <c r="E228" s="29"/>
      <c r="F228" s="30"/>
      <c r="G228" s="30"/>
      <c r="H228" s="30"/>
      <c r="I228" s="30"/>
    </row>
    <row r="229" spans="2:9" ht="12" customHeight="1">
      <c r="B229" s="22"/>
      <c r="C229" s="22"/>
      <c r="D229" s="9" t="s">
        <v>23</v>
      </c>
      <c r="E229" s="15"/>
      <c r="F229" s="16"/>
      <c r="G229" s="16"/>
      <c r="H229" s="16"/>
      <c r="I229" s="16"/>
    </row>
    <row r="230" spans="2:9" ht="12" customHeight="1">
      <c r="B230" s="18"/>
      <c r="C230" s="18"/>
      <c r="D230" s="8"/>
      <c r="E230" s="18"/>
      <c r="F230" s="18"/>
      <c r="G230" s="18"/>
      <c r="H230" s="18"/>
      <c r="I230" s="18"/>
    </row>
    <row r="231" ht="12" customHeight="1">
      <c r="D231" s="11"/>
    </row>
    <row r="232" ht="12" customHeight="1">
      <c r="D232" s="19" t="s">
        <v>32</v>
      </c>
    </row>
  </sheetData>
  <sheetProtection/>
  <mergeCells count="43">
    <mergeCell ref="B1:J1"/>
    <mergeCell ref="B2:J2"/>
    <mergeCell ref="B3:J3"/>
    <mergeCell ref="B4:J4"/>
    <mergeCell ref="B6:J6"/>
    <mergeCell ref="B8:J8"/>
    <mergeCell ref="B5:I5"/>
    <mergeCell ref="E164:I164"/>
    <mergeCell ref="F9:F10"/>
    <mergeCell ref="D9:D10"/>
    <mergeCell ref="B9:B10"/>
    <mergeCell ref="G9:G10"/>
    <mergeCell ref="E9:E10"/>
    <mergeCell ref="G97:I97"/>
    <mergeCell ref="B97:F97"/>
    <mergeCell ref="C9:C10"/>
    <mergeCell ref="H9:H10"/>
    <mergeCell ref="D106:E106"/>
    <mergeCell ref="B167:B168"/>
    <mergeCell ref="D167:D168"/>
    <mergeCell ref="E167:E168"/>
    <mergeCell ref="F167:F168"/>
    <mergeCell ref="B164:D164"/>
    <mergeCell ref="B165:D165"/>
    <mergeCell ref="B166:D166"/>
    <mergeCell ref="E166:I166"/>
    <mergeCell ref="E165:I165"/>
    <mergeCell ref="B161:D161"/>
    <mergeCell ref="E161:I161"/>
    <mergeCell ref="B99:D99"/>
    <mergeCell ref="B163:D163"/>
    <mergeCell ref="E163:I163"/>
    <mergeCell ref="E162:I162"/>
    <mergeCell ref="B162:D162"/>
    <mergeCell ref="G100:I100"/>
    <mergeCell ref="B103:D103"/>
    <mergeCell ref="D105:E105"/>
    <mergeCell ref="E98:I98"/>
    <mergeCell ref="I9:I10"/>
    <mergeCell ref="E99:I99"/>
    <mergeCell ref="B100:D100"/>
    <mergeCell ref="B101:D101"/>
    <mergeCell ref="B102:D102"/>
  </mergeCells>
  <printOptions horizontalCentered="1"/>
  <pageMargins left="0.3937007874015748" right="0.3937007874015748" top="0.3937007874015748" bottom="0.5905511811023623" header="0.31496062992125984" footer="0.5118110236220472"/>
  <pageSetup horizontalDpi="600" verticalDpi="600" orientation="portrait" paperSize="9" scale="80" r:id="rId2"/>
  <rowBreaks count="1" manualBreakCount="1">
    <brk id="73" min="1" max="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7"/>
  <sheetViews>
    <sheetView view="pageBreakPreview" zoomScale="115" zoomScaleNormal="85" zoomScaleSheetLayoutView="115" zoomScalePageLayoutView="0" workbookViewId="0" topLeftCell="A16">
      <selection activeCell="F43" sqref="F43"/>
    </sheetView>
  </sheetViews>
  <sheetFormatPr defaultColWidth="9.140625" defaultRowHeight="12.75"/>
  <cols>
    <col min="1" max="1" width="7.421875" style="105" customWidth="1"/>
    <col min="2" max="2" width="9.140625" style="105" customWidth="1"/>
    <col min="3" max="3" width="9.8515625" style="105" customWidth="1"/>
    <col min="4" max="4" width="20.57421875" style="105" customWidth="1"/>
    <col min="5" max="5" width="12.28125" style="105" customWidth="1"/>
    <col min="6" max="6" width="13.00390625" style="105" customWidth="1"/>
    <col min="7" max="8" width="13.7109375" style="105" customWidth="1"/>
    <col min="9" max="9" width="5.57421875" style="105" customWidth="1"/>
    <col min="10" max="10" width="9.140625" style="105" customWidth="1"/>
    <col min="11" max="11" width="10.140625" style="105" bestFit="1" customWidth="1"/>
    <col min="12" max="12" width="10.28125" style="105" bestFit="1" customWidth="1"/>
    <col min="13" max="16384" width="9.140625" style="105" customWidth="1"/>
  </cols>
  <sheetData>
    <row r="1" spans="1:9" ht="13.5">
      <c r="A1" s="125" t="s">
        <v>128</v>
      </c>
      <c r="B1" s="125"/>
      <c r="C1" s="125"/>
      <c r="D1" s="126"/>
      <c r="E1" s="127"/>
      <c r="F1" s="127"/>
      <c r="G1" s="127"/>
      <c r="H1" s="127"/>
      <c r="I1" s="126"/>
    </row>
    <row r="2" spans="1:9" ht="13.5">
      <c r="A2" s="227" t="s">
        <v>286</v>
      </c>
      <c r="B2" s="228"/>
      <c r="C2" s="228"/>
      <c r="D2" s="126"/>
      <c r="E2" s="126"/>
      <c r="F2" s="126"/>
      <c r="G2" s="126"/>
      <c r="H2" s="126"/>
      <c r="I2" s="126"/>
    </row>
    <row r="3" spans="1:9" ht="16.5">
      <c r="A3" s="215" t="s">
        <v>277</v>
      </c>
      <c r="B3" s="215"/>
      <c r="C3" s="215"/>
      <c r="D3" s="215"/>
      <c r="E3" s="215"/>
      <c r="F3" s="215"/>
      <c r="G3" s="215"/>
      <c r="H3" s="215"/>
      <c r="I3" s="215"/>
    </row>
    <row r="4" spans="1:9" ht="16.5">
      <c r="A4" s="215" t="s">
        <v>278</v>
      </c>
      <c r="B4" s="215"/>
      <c r="C4" s="215"/>
      <c r="D4" s="215"/>
      <c r="E4" s="215"/>
      <c r="F4" s="215"/>
      <c r="G4" s="215"/>
      <c r="H4" s="215"/>
      <c r="I4" s="215"/>
    </row>
    <row r="5" spans="1:9" ht="13.5">
      <c r="A5" s="229" t="s">
        <v>280</v>
      </c>
      <c r="B5" s="230"/>
      <c r="C5" s="230"/>
      <c r="D5" s="230"/>
      <c r="E5" s="230"/>
      <c r="F5" s="230"/>
      <c r="G5" s="230"/>
      <c r="H5" s="230"/>
      <c r="I5" s="230"/>
    </row>
    <row r="6" spans="1:10" ht="16.5">
      <c r="A6" s="216" t="s">
        <v>279</v>
      </c>
      <c r="B6" s="216"/>
      <c r="C6" s="216"/>
      <c r="D6" s="216"/>
      <c r="E6" s="216"/>
      <c r="F6" s="216"/>
      <c r="G6" s="216"/>
      <c r="H6" s="216"/>
      <c r="I6" s="216"/>
      <c r="J6" s="128"/>
    </row>
    <row r="7" spans="1:10" ht="13.5">
      <c r="A7" s="129" t="str">
        <f>'[1]ORÇAMENTO_BASE'!A8</f>
        <v>Referência: SEDOP 02/2022 e SINAPI 01/2022</v>
      </c>
      <c r="B7" s="130"/>
      <c r="C7" s="131"/>
      <c r="D7" s="132"/>
      <c r="E7" s="132"/>
      <c r="F7" s="126"/>
      <c r="G7" s="126"/>
      <c r="H7" s="126"/>
      <c r="I7" s="126"/>
      <c r="J7" s="128"/>
    </row>
    <row r="8" spans="1:10" ht="12.75">
      <c r="A8" s="231" t="s">
        <v>35</v>
      </c>
      <c r="B8" s="232"/>
      <c r="C8" s="232"/>
      <c r="D8" s="232"/>
      <c r="E8" s="232"/>
      <c r="F8" s="232"/>
      <c r="G8" s="232"/>
      <c r="H8" s="232"/>
      <c r="I8" s="232"/>
      <c r="J8" s="232"/>
    </row>
    <row r="9" spans="1:10" ht="9" customHeight="1" thickBot="1">
      <c r="A9" s="133"/>
      <c r="J9" s="134"/>
    </row>
    <row r="10" spans="1:10" ht="8.25" customHeight="1">
      <c r="A10" s="233" t="s">
        <v>1</v>
      </c>
      <c r="B10" s="236" t="s">
        <v>26</v>
      </c>
      <c r="C10" s="237"/>
      <c r="D10" s="238"/>
      <c r="E10" s="245" t="s">
        <v>134</v>
      </c>
      <c r="F10" s="245"/>
      <c r="G10" s="245"/>
      <c r="H10" s="245"/>
      <c r="I10" s="245"/>
      <c r="J10" s="246"/>
    </row>
    <row r="11" spans="1:10" ht="11.25" customHeight="1">
      <c r="A11" s="234"/>
      <c r="B11" s="239"/>
      <c r="C11" s="240"/>
      <c r="D11" s="241"/>
      <c r="E11" s="247"/>
      <c r="F11" s="247"/>
      <c r="G11" s="247"/>
      <c r="H11" s="247"/>
      <c r="I11" s="247"/>
      <c r="J11" s="248"/>
    </row>
    <row r="12" spans="1:10" ht="12.75">
      <c r="A12" s="234"/>
      <c r="B12" s="239"/>
      <c r="C12" s="240"/>
      <c r="D12" s="241"/>
      <c r="E12" s="247"/>
      <c r="F12" s="247"/>
      <c r="G12" s="247"/>
      <c r="H12" s="247"/>
      <c r="I12" s="247"/>
      <c r="J12" s="248"/>
    </row>
    <row r="13" spans="1:10" ht="25.5" customHeight="1" thickBot="1">
      <c r="A13" s="235"/>
      <c r="B13" s="242"/>
      <c r="C13" s="243"/>
      <c r="D13" s="244"/>
      <c r="E13" s="135" t="s">
        <v>36</v>
      </c>
      <c r="F13" s="135" t="s">
        <v>124</v>
      </c>
      <c r="G13" s="135" t="s">
        <v>125</v>
      </c>
      <c r="H13" s="135" t="s">
        <v>126</v>
      </c>
      <c r="I13" s="249" t="s">
        <v>19</v>
      </c>
      <c r="J13" s="250"/>
    </row>
    <row r="14" spans="1:10" ht="9.75" customHeight="1">
      <c r="A14" s="251">
        <v>1</v>
      </c>
      <c r="B14" s="253" t="str">
        <f>ORÇAMENTO_BASE!D11</f>
        <v>SERVIÇOS PRELIMINARES</v>
      </c>
      <c r="C14" s="254"/>
      <c r="D14" s="255"/>
      <c r="E14" s="218">
        <f>I14/I47</f>
        <v>1.617810644420282</v>
      </c>
      <c r="F14" s="136">
        <v>1</v>
      </c>
      <c r="G14" s="137"/>
      <c r="H14" s="138"/>
      <c r="I14" s="221">
        <f>ORÇAMENTO_BASE!I17</f>
        <v>1750.26609432</v>
      </c>
      <c r="J14" s="222"/>
    </row>
    <row r="15" spans="1:10" ht="4.5" customHeight="1">
      <c r="A15" s="251"/>
      <c r="B15" s="253"/>
      <c r="C15" s="254"/>
      <c r="D15" s="255"/>
      <c r="E15" s="219"/>
      <c r="F15" s="139"/>
      <c r="G15" s="140"/>
      <c r="H15" s="141"/>
      <c r="I15" s="223"/>
      <c r="J15" s="224"/>
    </row>
    <row r="16" spans="1:10" ht="9.75" customHeight="1" thickBot="1">
      <c r="A16" s="252"/>
      <c r="B16" s="256"/>
      <c r="C16" s="257"/>
      <c r="D16" s="258"/>
      <c r="E16" s="220"/>
      <c r="F16" s="142">
        <f>I14*F14</f>
        <v>1750.26609432</v>
      </c>
      <c r="G16" s="143"/>
      <c r="H16" s="144"/>
      <c r="I16" s="225"/>
      <c r="J16" s="226"/>
    </row>
    <row r="17" spans="1:10" ht="12" customHeight="1">
      <c r="A17" s="251">
        <v>2</v>
      </c>
      <c r="B17" s="253" t="str">
        <f>ORÇAMENTO_BASE!D14</f>
        <v>DEMOLIÇÕES E RETIRADAS:</v>
      </c>
      <c r="C17" s="254"/>
      <c r="D17" s="255"/>
      <c r="E17" s="218">
        <f>I17/I50</f>
        <v>0.06891799676965649</v>
      </c>
      <c r="F17" s="136">
        <v>1</v>
      </c>
      <c r="G17" s="137"/>
      <c r="H17" s="138"/>
      <c r="I17" s="221">
        <f>ORÇAMENTO_BASE!I20</f>
        <v>5027.71567924</v>
      </c>
      <c r="J17" s="222"/>
    </row>
    <row r="18" spans="1:10" ht="4.5" customHeight="1">
      <c r="A18" s="251"/>
      <c r="B18" s="253"/>
      <c r="C18" s="254"/>
      <c r="D18" s="255"/>
      <c r="E18" s="219"/>
      <c r="F18" s="139"/>
      <c r="G18" s="140"/>
      <c r="H18" s="141"/>
      <c r="I18" s="223"/>
      <c r="J18" s="224"/>
    </row>
    <row r="19" spans="1:10" ht="9.75" customHeight="1">
      <c r="A19" s="252"/>
      <c r="B19" s="256"/>
      <c r="C19" s="257"/>
      <c r="D19" s="258"/>
      <c r="E19" s="220"/>
      <c r="F19" s="142">
        <f>I17*F17</f>
        <v>5027.71567924</v>
      </c>
      <c r="G19" s="143"/>
      <c r="H19" s="144"/>
      <c r="I19" s="225"/>
      <c r="J19" s="226"/>
    </row>
    <row r="20" spans="1:10" ht="9.75" customHeight="1">
      <c r="A20" s="251">
        <v>3</v>
      </c>
      <c r="B20" s="259" t="str">
        <f>ORÇAMENTO_BASE!D21</f>
        <v>ALVENARIA</v>
      </c>
      <c r="C20" s="260"/>
      <c r="D20" s="261"/>
      <c r="E20" s="262">
        <f>I20/I50</f>
        <v>0.04426291322381441</v>
      </c>
      <c r="F20" s="136">
        <v>1</v>
      </c>
      <c r="G20" s="145"/>
      <c r="H20" s="146"/>
      <c r="I20" s="263">
        <f>ORÇAMENTO_BASE!I23</f>
        <v>3229.0744545</v>
      </c>
      <c r="J20" s="264"/>
    </row>
    <row r="21" spans="1:10" ht="4.5" customHeight="1">
      <c r="A21" s="251"/>
      <c r="B21" s="253"/>
      <c r="C21" s="254"/>
      <c r="D21" s="255"/>
      <c r="E21" s="219"/>
      <c r="F21" s="147"/>
      <c r="G21" s="148"/>
      <c r="H21" s="149"/>
      <c r="I21" s="223"/>
      <c r="J21" s="224"/>
    </row>
    <row r="22" spans="1:10" ht="9.75" customHeight="1">
      <c r="A22" s="252"/>
      <c r="B22" s="256"/>
      <c r="C22" s="257"/>
      <c r="D22" s="258"/>
      <c r="E22" s="220"/>
      <c r="F22" s="142">
        <f>I20*F20</f>
        <v>3229.0744545</v>
      </c>
      <c r="G22" s="150"/>
      <c r="H22" s="144"/>
      <c r="I22" s="225"/>
      <c r="J22" s="226"/>
    </row>
    <row r="23" spans="1:10" ht="9.75" customHeight="1">
      <c r="A23" s="251">
        <v>4</v>
      </c>
      <c r="B23" s="259" t="str">
        <f>ORÇAMENTO_BASE!D24</f>
        <v>COBERTURA</v>
      </c>
      <c r="C23" s="260"/>
      <c r="D23" s="261"/>
      <c r="E23" s="262">
        <f>I23/I50</f>
        <v>0.2801432793067282</v>
      </c>
      <c r="F23" s="136">
        <v>1</v>
      </c>
      <c r="G23" s="145"/>
      <c r="H23" s="146"/>
      <c r="I23" s="263">
        <f>ORÇAMENTO_BASE!I27</f>
        <v>20437.053075</v>
      </c>
      <c r="J23" s="264"/>
    </row>
    <row r="24" spans="1:10" ht="4.5" customHeight="1">
      <c r="A24" s="251"/>
      <c r="B24" s="253"/>
      <c r="C24" s="254"/>
      <c r="D24" s="255"/>
      <c r="E24" s="219"/>
      <c r="F24" s="147"/>
      <c r="G24" s="148"/>
      <c r="H24" s="149"/>
      <c r="I24" s="223"/>
      <c r="J24" s="224"/>
    </row>
    <row r="25" spans="1:10" ht="9.75" customHeight="1">
      <c r="A25" s="252"/>
      <c r="B25" s="256"/>
      <c r="C25" s="257"/>
      <c r="D25" s="258"/>
      <c r="E25" s="220"/>
      <c r="F25" s="142">
        <f>I23*F23</f>
        <v>20437.053075</v>
      </c>
      <c r="G25" s="150"/>
      <c r="H25" s="144"/>
      <c r="I25" s="225"/>
      <c r="J25" s="226"/>
    </row>
    <row r="26" spans="1:10" ht="9.75" customHeight="1">
      <c r="A26" s="251">
        <v>5</v>
      </c>
      <c r="B26" s="259" t="str">
        <f>ORÇAMENTO_BASE!D28</f>
        <v>IMPERMEABILIZAÇÕES/TRATAMENTOS</v>
      </c>
      <c r="C26" s="260"/>
      <c r="D26" s="261"/>
      <c r="E26" s="262">
        <f>I26/I50</f>
        <v>0.01628788434333543</v>
      </c>
      <c r="F26" s="136">
        <v>0.5</v>
      </c>
      <c r="G26" s="136">
        <v>0.5</v>
      </c>
      <c r="H26" s="146"/>
      <c r="I26" s="263">
        <f>ORÇAMENTO_BASE!I30</f>
        <v>1188.2360970000002</v>
      </c>
      <c r="J26" s="264"/>
    </row>
    <row r="27" spans="1:10" ht="4.5" customHeight="1">
      <c r="A27" s="251"/>
      <c r="B27" s="253"/>
      <c r="C27" s="254"/>
      <c r="D27" s="255"/>
      <c r="E27" s="219"/>
      <c r="F27" s="147"/>
      <c r="G27" s="151"/>
      <c r="H27" s="149"/>
      <c r="I27" s="223"/>
      <c r="J27" s="224"/>
    </row>
    <row r="28" spans="1:10" ht="9.75" customHeight="1">
      <c r="A28" s="252"/>
      <c r="B28" s="256"/>
      <c r="C28" s="257"/>
      <c r="D28" s="258"/>
      <c r="E28" s="220"/>
      <c r="F28" s="142">
        <f>I26*F26</f>
        <v>594.1180485000001</v>
      </c>
      <c r="G28" s="142">
        <f>I26*F26</f>
        <v>594.1180485000001</v>
      </c>
      <c r="H28" s="144"/>
      <c r="I28" s="225"/>
      <c r="J28" s="226"/>
    </row>
    <row r="29" spans="1:10" ht="9.75" customHeight="1">
      <c r="A29" s="251">
        <v>6</v>
      </c>
      <c r="B29" s="259" t="str">
        <f>ORÇAMENTO_BASE!D31</f>
        <v>ESQUADRIAS</v>
      </c>
      <c r="C29" s="260"/>
      <c r="D29" s="261"/>
      <c r="E29" s="262">
        <f>I29/I50</f>
        <v>0.138314575625949</v>
      </c>
      <c r="F29" s="152"/>
      <c r="G29" s="136">
        <v>1</v>
      </c>
      <c r="H29" s="146"/>
      <c r="I29" s="263">
        <f>ORÇAMENTO_BASE!I39</f>
        <v>10090.34494816</v>
      </c>
      <c r="J29" s="264"/>
    </row>
    <row r="30" spans="1:10" ht="4.5" customHeight="1">
      <c r="A30" s="251"/>
      <c r="B30" s="253"/>
      <c r="C30" s="254"/>
      <c r="D30" s="255"/>
      <c r="E30" s="219"/>
      <c r="F30" s="148"/>
      <c r="G30" s="147"/>
      <c r="H30" s="149"/>
      <c r="I30" s="223"/>
      <c r="J30" s="224"/>
    </row>
    <row r="31" spans="1:10" ht="9.75" customHeight="1">
      <c r="A31" s="252"/>
      <c r="B31" s="256"/>
      <c r="C31" s="257"/>
      <c r="D31" s="258"/>
      <c r="E31" s="220"/>
      <c r="F31" s="150"/>
      <c r="G31" s="142">
        <f>I29*G29</f>
        <v>10090.34494816</v>
      </c>
      <c r="H31" s="144"/>
      <c r="I31" s="225"/>
      <c r="J31" s="226"/>
    </row>
    <row r="32" spans="1:10" ht="9.75" customHeight="1">
      <c r="A32" s="251">
        <v>7</v>
      </c>
      <c r="B32" s="259" t="str">
        <f>ORÇAMENTO_BASE!D40</f>
        <v>FERRAGEM- PORTAS/JANELA</v>
      </c>
      <c r="C32" s="260"/>
      <c r="D32" s="261"/>
      <c r="E32" s="219">
        <f>I32/I50</f>
        <v>0.007534937890497302</v>
      </c>
      <c r="F32" s="152"/>
      <c r="G32" s="136">
        <v>0.5</v>
      </c>
      <c r="H32" s="136">
        <v>0.5</v>
      </c>
      <c r="I32" s="263">
        <f>ORÇAMENTO_BASE!I43</f>
        <v>549.6898799999999</v>
      </c>
      <c r="J32" s="264"/>
    </row>
    <row r="33" spans="1:10" ht="4.5" customHeight="1">
      <c r="A33" s="251"/>
      <c r="B33" s="253"/>
      <c r="C33" s="254"/>
      <c r="D33" s="255"/>
      <c r="E33" s="219"/>
      <c r="F33" s="148"/>
      <c r="G33" s="153"/>
      <c r="H33" s="153"/>
      <c r="I33" s="223"/>
      <c r="J33" s="224"/>
    </row>
    <row r="34" spans="1:10" ht="9.75" customHeight="1" thickBot="1">
      <c r="A34" s="252"/>
      <c r="B34" s="256"/>
      <c r="C34" s="257"/>
      <c r="D34" s="258"/>
      <c r="E34" s="265"/>
      <c r="F34" s="150"/>
      <c r="G34" s="142">
        <f>I32*G32</f>
        <v>274.84493999999995</v>
      </c>
      <c r="H34" s="142">
        <f>I32*H32</f>
        <v>274.84493999999995</v>
      </c>
      <c r="I34" s="225"/>
      <c r="J34" s="226"/>
    </row>
    <row r="35" spans="1:10" ht="9.75" customHeight="1">
      <c r="A35" s="251">
        <v>8</v>
      </c>
      <c r="B35" s="259" t="str">
        <f>ORÇAMENTO_BASE!D44</f>
        <v>REVESTIMENTO </v>
      </c>
      <c r="C35" s="260"/>
      <c r="D35" s="261"/>
      <c r="E35" s="219">
        <f>I35/I50</f>
        <v>0.18750594081558494</v>
      </c>
      <c r="F35" s="152"/>
      <c r="G35" s="136">
        <v>0.5</v>
      </c>
      <c r="H35" s="136">
        <v>0.5</v>
      </c>
      <c r="I35" s="263">
        <f>ORÇAMENTO_BASE!I50</f>
        <v>13678.960544079999</v>
      </c>
      <c r="J35" s="264"/>
    </row>
    <row r="36" spans="1:10" ht="4.5" customHeight="1">
      <c r="A36" s="251"/>
      <c r="B36" s="253"/>
      <c r="C36" s="254"/>
      <c r="D36" s="255"/>
      <c r="E36" s="219"/>
      <c r="F36" s="148"/>
      <c r="G36" s="153"/>
      <c r="H36" s="153"/>
      <c r="I36" s="223"/>
      <c r="J36" s="224"/>
    </row>
    <row r="37" spans="1:10" ht="9.75" customHeight="1" thickBot="1">
      <c r="A37" s="252"/>
      <c r="B37" s="256"/>
      <c r="C37" s="257"/>
      <c r="D37" s="258"/>
      <c r="E37" s="265"/>
      <c r="F37" s="150"/>
      <c r="G37" s="142">
        <f>I35*G35</f>
        <v>6839.480272039999</v>
      </c>
      <c r="H37" s="142">
        <f>I35*H35</f>
        <v>6839.480272039999</v>
      </c>
      <c r="I37" s="225"/>
      <c r="J37" s="226"/>
    </row>
    <row r="38" spans="1:10" ht="9.75" customHeight="1">
      <c r="A38" s="251">
        <v>9</v>
      </c>
      <c r="B38" s="259" t="str">
        <f>ORÇAMENTO_BASE!D51</f>
        <v>PINTURA</v>
      </c>
      <c r="C38" s="260"/>
      <c r="D38" s="261"/>
      <c r="E38" s="219">
        <f>I38/I50</f>
        <v>0.14799715595743004</v>
      </c>
      <c r="F38" s="152"/>
      <c r="G38" s="145"/>
      <c r="H38" s="136">
        <v>1</v>
      </c>
      <c r="I38" s="263">
        <f>ORÇAMENTO_BASE!I57</f>
        <v>10796.709950479999</v>
      </c>
      <c r="J38" s="264"/>
    </row>
    <row r="39" spans="1:10" ht="4.5" customHeight="1">
      <c r="A39" s="251"/>
      <c r="B39" s="253"/>
      <c r="C39" s="254"/>
      <c r="D39" s="255"/>
      <c r="E39" s="219"/>
      <c r="F39" s="148"/>
      <c r="G39" s="154"/>
      <c r="H39" s="153"/>
      <c r="I39" s="223"/>
      <c r="J39" s="224"/>
    </row>
    <row r="40" spans="1:10" ht="9.75" customHeight="1" thickBot="1">
      <c r="A40" s="252"/>
      <c r="B40" s="256"/>
      <c r="C40" s="257"/>
      <c r="D40" s="258"/>
      <c r="E40" s="265"/>
      <c r="F40" s="150"/>
      <c r="G40" s="143"/>
      <c r="H40" s="142">
        <f>I38*H38</f>
        <v>10796.709950479999</v>
      </c>
      <c r="I40" s="225"/>
      <c r="J40" s="226"/>
    </row>
    <row r="41" spans="1:10" ht="9.75" customHeight="1">
      <c r="A41" s="251">
        <v>10</v>
      </c>
      <c r="B41" s="259" t="str">
        <f>ORÇAMENTO_BASE!D58</f>
        <v>INSTALAÇÕES ELÉTRICAS </v>
      </c>
      <c r="C41" s="260"/>
      <c r="D41" s="261"/>
      <c r="E41" s="219">
        <f>I41/I50</f>
        <v>0.05424596361333078</v>
      </c>
      <c r="F41" s="152"/>
      <c r="G41" s="145"/>
      <c r="H41" s="136">
        <v>1</v>
      </c>
      <c r="I41" s="263">
        <f>ORÇAMENTO_BASE!I75</f>
        <v>3957.3593919999994</v>
      </c>
      <c r="J41" s="264"/>
    </row>
    <row r="42" spans="1:10" ht="4.5" customHeight="1">
      <c r="A42" s="251"/>
      <c r="B42" s="253"/>
      <c r="C42" s="254"/>
      <c r="D42" s="255"/>
      <c r="E42" s="219"/>
      <c r="F42" s="148"/>
      <c r="G42" s="154"/>
      <c r="H42" s="153"/>
      <c r="I42" s="223"/>
      <c r="J42" s="224"/>
    </row>
    <row r="43" spans="1:10" ht="9.75" customHeight="1" thickBot="1">
      <c r="A43" s="252"/>
      <c r="B43" s="256"/>
      <c r="C43" s="257"/>
      <c r="D43" s="258"/>
      <c r="E43" s="265"/>
      <c r="F43" s="150"/>
      <c r="G43" s="143"/>
      <c r="H43" s="142">
        <f>I41*H41</f>
        <v>3957.3593919999994</v>
      </c>
      <c r="I43" s="225"/>
      <c r="J43" s="226"/>
    </row>
    <row r="44" spans="1:10" ht="9.75" customHeight="1">
      <c r="A44" s="251">
        <v>11</v>
      </c>
      <c r="B44" s="259" t="str">
        <f>ORÇAMENTO_BASE!D76</f>
        <v>INSTALAÇÕES HIDROSANITARIAS</v>
      </c>
      <c r="C44" s="260"/>
      <c r="D44" s="261"/>
      <c r="E44" s="219">
        <f>I44/I50</f>
        <v>0.03995944889953323</v>
      </c>
      <c r="F44" s="152"/>
      <c r="G44" s="145"/>
      <c r="H44" s="136">
        <v>1</v>
      </c>
      <c r="I44" s="263">
        <f>ORÇAMENTO_BASE!I93</f>
        <v>2915.127502</v>
      </c>
      <c r="J44" s="264"/>
    </row>
    <row r="45" spans="1:10" ht="9.75" customHeight="1">
      <c r="A45" s="251"/>
      <c r="B45" s="253"/>
      <c r="C45" s="254"/>
      <c r="D45" s="255"/>
      <c r="E45" s="219"/>
      <c r="F45" s="148"/>
      <c r="G45" s="154"/>
      <c r="H45" s="153"/>
      <c r="I45" s="223"/>
      <c r="J45" s="224"/>
    </row>
    <row r="46" spans="1:10" ht="9.75" customHeight="1" thickBot="1">
      <c r="A46" s="252"/>
      <c r="B46" s="256"/>
      <c r="C46" s="257"/>
      <c r="D46" s="258"/>
      <c r="E46" s="265"/>
      <c r="F46" s="150"/>
      <c r="G46" s="143"/>
      <c r="H46" s="142">
        <f>I44*H44</f>
        <v>2915.127502</v>
      </c>
      <c r="I46" s="225"/>
      <c r="J46" s="226"/>
    </row>
    <row r="47" spans="1:10" ht="9.75" customHeight="1">
      <c r="A47" s="251">
        <v>12</v>
      </c>
      <c r="B47" s="259" t="str">
        <f>ORÇAMENTO_BASE!D94</f>
        <v>LIMPEZA FINAL</v>
      </c>
      <c r="C47" s="260"/>
      <c r="D47" s="261"/>
      <c r="E47" s="219">
        <f>I47/I50</f>
        <v>0.014829903554139899</v>
      </c>
      <c r="F47" s="152"/>
      <c r="G47" s="145"/>
      <c r="H47" s="136">
        <v>1</v>
      </c>
      <c r="I47" s="263">
        <f>ORÇAMENTO_BASE!I96</f>
        <v>1081.87327136</v>
      </c>
      <c r="J47" s="264"/>
    </row>
    <row r="48" spans="1:10" ht="4.5" customHeight="1">
      <c r="A48" s="251"/>
      <c r="B48" s="253"/>
      <c r="C48" s="254"/>
      <c r="D48" s="255"/>
      <c r="E48" s="219"/>
      <c r="F48" s="148"/>
      <c r="G48" s="154"/>
      <c r="H48" s="153"/>
      <c r="I48" s="223"/>
      <c r="J48" s="224"/>
    </row>
    <row r="49" spans="1:10" ht="9.75" customHeight="1" thickBot="1">
      <c r="A49" s="252"/>
      <c r="B49" s="256"/>
      <c r="C49" s="257"/>
      <c r="D49" s="258"/>
      <c r="E49" s="265"/>
      <c r="F49" s="150"/>
      <c r="G49" s="143"/>
      <c r="H49" s="142">
        <f>I47*H47</f>
        <v>1081.87327136</v>
      </c>
      <c r="I49" s="225"/>
      <c r="J49" s="226"/>
    </row>
    <row r="50" spans="1:12" ht="9.75" customHeight="1">
      <c r="A50" s="266" t="s">
        <v>20</v>
      </c>
      <c r="B50" s="237"/>
      <c r="C50" s="237"/>
      <c r="D50" s="238"/>
      <c r="E50" s="268">
        <f>SUM(E17:E49)</f>
        <v>0.9999999999999998</v>
      </c>
      <c r="F50" s="270">
        <f>SUM(F19:F49)</f>
        <v>29290.46125724</v>
      </c>
      <c r="G50" s="270">
        <f>SUM(G17:G49)</f>
        <v>17801.2882087</v>
      </c>
      <c r="H50" s="270">
        <f>SUM(H17:H49)</f>
        <v>25870.395327879996</v>
      </c>
      <c r="I50" s="272">
        <f>I47+I44+I41+I38+I35+I32+I29+I26+I23+I20+I17</f>
        <v>72952.14479382001</v>
      </c>
      <c r="J50" s="273"/>
      <c r="L50" s="155">
        <f>F50+G50+H50</f>
        <v>72962.14479381999</v>
      </c>
    </row>
    <row r="51" spans="1:10" ht="9.75" customHeight="1" thickBot="1">
      <c r="A51" s="267"/>
      <c r="B51" s="243"/>
      <c r="C51" s="243"/>
      <c r="D51" s="244"/>
      <c r="E51" s="269"/>
      <c r="F51" s="271"/>
      <c r="G51" s="271"/>
      <c r="H51" s="271"/>
      <c r="I51" s="274"/>
      <c r="J51" s="275"/>
    </row>
    <row r="52" spans="1:12" ht="9.75" customHeight="1">
      <c r="A52" s="129"/>
      <c r="B52" s="129"/>
      <c r="C52" s="129"/>
      <c r="D52" s="129"/>
      <c r="E52" s="129"/>
      <c r="F52" s="129"/>
      <c r="G52" s="129"/>
      <c r="H52" s="129"/>
      <c r="I52" s="129"/>
      <c r="J52" s="129"/>
      <c r="L52" s="155"/>
    </row>
    <row r="53" spans="1:12" ht="9.75" customHeight="1">
      <c r="A53" s="129"/>
      <c r="B53" s="156"/>
      <c r="C53" s="156"/>
      <c r="D53" s="156"/>
      <c r="E53" s="129"/>
      <c r="F53" s="129"/>
      <c r="G53" s="129"/>
      <c r="H53" s="129"/>
      <c r="I53" s="129"/>
      <c r="J53" s="129"/>
      <c r="L53" s="155">
        <v>159336.88</v>
      </c>
    </row>
    <row r="54" spans="1:12" ht="9.75" customHeight="1">
      <c r="A54" s="129"/>
      <c r="B54" s="276" t="s">
        <v>32</v>
      </c>
      <c r="C54" s="276"/>
      <c r="D54" s="276"/>
      <c r="E54" s="129"/>
      <c r="F54" s="129"/>
      <c r="G54" s="277" t="s">
        <v>275</v>
      </c>
      <c r="H54" s="277"/>
      <c r="I54" s="277"/>
      <c r="J54" s="277"/>
      <c r="L54" s="155"/>
    </row>
    <row r="55" spans="1:12" ht="9.75" customHeight="1">
      <c r="A55" s="129"/>
      <c r="B55" s="129"/>
      <c r="C55" s="129"/>
      <c r="D55" s="129"/>
      <c r="E55" s="129"/>
      <c r="F55" s="129"/>
      <c r="G55" s="129"/>
      <c r="H55" s="129"/>
      <c r="I55" s="129"/>
      <c r="J55" s="129"/>
      <c r="L55" s="155"/>
    </row>
    <row r="56" spans="1:12" ht="9.75" customHeight="1">
      <c r="A56" s="129"/>
      <c r="B56" s="129"/>
      <c r="C56" s="129"/>
      <c r="D56" s="129"/>
      <c r="E56" s="129"/>
      <c r="F56" s="129"/>
      <c r="G56" s="129"/>
      <c r="H56" s="129"/>
      <c r="I56" s="129"/>
      <c r="J56" s="129"/>
      <c r="L56" s="155"/>
    </row>
    <row r="57" spans="1:12" ht="9.75" customHeight="1">
      <c r="A57" s="129"/>
      <c r="B57" s="129"/>
      <c r="C57" s="129"/>
      <c r="D57" s="129"/>
      <c r="E57" s="129"/>
      <c r="F57" s="129"/>
      <c r="G57" s="129"/>
      <c r="H57" s="129"/>
      <c r="I57" s="129"/>
      <c r="J57" s="129"/>
      <c r="L57" s="155"/>
    </row>
    <row r="58" ht="19.5" customHeight="1"/>
  </sheetData>
  <sheetProtection/>
  <mergeCells count="66">
    <mergeCell ref="B54:D54"/>
    <mergeCell ref="G54:J54"/>
    <mergeCell ref="A44:A46"/>
    <mergeCell ref="B44:D46"/>
    <mergeCell ref="E44:E46"/>
    <mergeCell ref="I44:J46"/>
    <mergeCell ref="A47:A49"/>
    <mergeCell ref="B47:D49"/>
    <mergeCell ref="E47:E49"/>
    <mergeCell ref="I47:J49"/>
    <mergeCell ref="A50:D51"/>
    <mergeCell ref="E50:E51"/>
    <mergeCell ref="F50:F51"/>
    <mergeCell ref="G50:G51"/>
    <mergeCell ref="H50:H51"/>
    <mergeCell ref="I50:J51"/>
    <mergeCell ref="A38:A40"/>
    <mergeCell ref="B38:D40"/>
    <mergeCell ref="E38:E40"/>
    <mergeCell ref="I38:J40"/>
    <mergeCell ref="A41:A43"/>
    <mergeCell ref="B41:D43"/>
    <mergeCell ref="E41:E43"/>
    <mergeCell ref="I41:J43"/>
    <mergeCell ref="A32:A34"/>
    <mergeCell ref="B32:D34"/>
    <mergeCell ref="E32:E34"/>
    <mergeCell ref="I32:J34"/>
    <mergeCell ref="A35:A37"/>
    <mergeCell ref="B35:D37"/>
    <mergeCell ref="E35:E37"/>
    <mergeCell ref="I35:J37"/>
    <mergeCell ref="A26:A28"/>
    <mergeCell ref="B26:D28"/>
    <mergeCell ref="E26:E28"/>
    <mergeCell ref="I26:J28"/>
    <mergeCell ref="A29:A31"/>
    <mergeCell ref="B29:D31"/>
    <mergeCell ref="E29:E31"/>
    <mergeCell ref="I29:J31"/>
    <mergeCell ref="A20:A22"/>
    <mergeCell ref="B20:D22"/>
    <mergeCell ref="E20:E22"/>
    <mergeCell ref="I20:J22"/>
    <mergeCell ref="A23:A25"/>
    <mergeCell ref="B23:D25"/>
    <mergeCell ref="E23:E25"/>
    <mergeCell ref="I23:J25"/>
    <mergeCell ref="E10:J12"/>
    <mergeCell ref="I13:J13"/>
    <mergeCell ref="A17:A19"/>
    <mergeCell ref="B17:D19"/>
    <mergeCell ref="E17:E19"/>
    <mergeCell ref="I17:J19"/>
    <mergeCell ref="A14:A16"/>
    <mergeCell ref="B14:D16"/>
    <mergeCell ref="E14:E16"/>
    <mergeCell ref="I14:J16"/>
    <mergeCell ref="A2:C2"/>
    <mergeCell ref="A3:I3"/>
    <mergeCell ref="A4:I4"/>
    <mergeCell ref="A5:I5"/>
    <mergeCell ref="A6:I6"/>
    <mergeCell ref="A8:J8"/>
    <mergeCell ref="A10:A13"/>
    <mergeCell ref="B10:D13"/>
  </mergeCells>
  <printOptions horizontalCentered="1"/>
  <pageMargins left="0.4724409448818898" right="0.4724409448818898" top="0.5905511811023623" bottom="0.5905511811023623" header="0.15748031496062992" footer="0.31496062992125984"/>
  <pageSetup fitToHeight="0" fitToWidth="1" horizontalDpi="300" verticalDpi="300" orientation="landscape" paperSize="9" r:id="rId2"/>
  <rowBreaks count="1" manualBreakCount="1">
    <brk id="46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50"/>
  <sheetViews>
    <sheetView view="pageBreakPreview" zoomScale="60" zoomScalePageLayoutView="0" workbookViewId="0" topLeftCell="A19">
      <selection activeCell="K7" sqref="K7"/>
    </sheetView>
  </sheetViews>
  <sheetFormatPr defaultColWidth="9.140625" defaultRowHeight="12.75"/>
  <cols>
    <col min="1" max="3" width="9.140625" style="105" customWidth="1"/>
    <col min="4" max="4" width="18.421875" style="105" customWidth="1"/>
    <col min="5" max="8" width="9.140625" style="105" customWidth="1"/>
    <col min="9" max="9" width="7.00390625" style="105" hidden="1" customWidth="1"/>
    <col min="10" max="16384" width="9.140625" style="105" customWidth="1"/>
  </cols>
  <sheetData>
    <row r="1" ht="12.75"/>
    <row r="2" spans="1:9" ht="13.5">
      <c r="A2" s="284" t="s">
        <v>128</v>
      </c>
      <c r="B2" s="284"/>
      <c r="C2" s="284"/>
      <c r="D2" s="284"/>
      <c r="E2" s="284"/>
      <c r="F2" s="284"/>
      <c r="G2" s="284"/>
      <c r="H2" s="284"/>
      <c r="I2" s="126"/>
    </row>
    <row r="3" spans="1:9" ht="13.5">
      <c r="A3" s="227" t="s">
        <v>286</v>
      </c>
      <c r="B3" s="227"/>
      <c r="C3" s="227"/>
      <c r="D3" s="227"/>
      <c r="E3" s="227"/>
      <c r="F3" s="227"/>
      <c r="G3" s="227"/>
      <c r="H3" s="227"/>
      <c r="I3" s="126"/>
    </row>
    <row r="4" spans="1:9" ht="16.5">
      <c r="A4" s="215" t="s">
        <v>277</v>
      </c>
      <c r="B4" s="215"/>
      <c r="C4" s="215"/>
      <c r="D4" s="215"/>
      <c r="E4" s="215"/>
      <c r="F4" s="215"/>
      <c r="G4" s="215"/>
      <c r="H4" s="215"/>
      <c r="I4" s="215"/>
    </row>
    <row r="5" spans="1:9" ht="16.5">
      <c r="A5" s="215" t="s">
        <v>278</v>
      </c>
      <c r="B5" s="215"/>
      <c r="C5" s="215"/>
      <c r="D5" s="215"/>
      <c r="E5" s="215"/>
      <c r="F5" s="215"/>
      <c r="G5" s="215"/>
      <c r="H5" s="215"/>
      <c r="I5" s="215"/>
    </row>
    <row r="6" spans="1:9" ht="13.5">
      <c r="A6" s="229" t="s">
        <v>280</v>
      </c>
      <c r="B6" s="230"/>
      <c r="C6" s="230"/>
      <c r="D6" s="230"/>
      <c r="E6" s="230"/>
      <c r="F6" s="230"/>
      <c r="G6" s="230"/>
      <c r="H6" s="230"/>
      <c r="I6" s="230"/>
    </row>
    <row r="7" spans="1:10" ht="16.5" customHeight="1">
      <c r="A7" s="216" t="s">
        <v>279</v>
      </c>
      <c r="B7" s="216"/>
      <c r="C7" s="216"/>
      <c r="D7" s="216"/>
      <c r="E7" s="216"/>
      <c r="F7" s="216"/>
      <c r="G7" s="216"/>
      <c r="H7" s="216"/>
      <c r="I7" s="216"/>
      <c r="J7" s="128"/>
    </row>
    <row r="8" ht="12.75"/>
    <row r="9" spans="1:9" ht="12.75">
      <c r="A9" s="278" t="s">
        <v>217</v>
      </c>
      <c r="B9" s="279"/>
      <c r="C9" s="279"/>
      <c r="D9" s="279"/>
      <c r="E9" s="280"/>
      <c r="F9" s="278"/>
      <c r="G9" s="279"/>
      <c r="H9" s="279"/>
      <c r="I9" s="280"/>
    </row>
    <row r="10" spans="1:9" ht="27" customHeight="1">
      <c r="A10" s="281" t="s">
        <v>288</v>
      </c>
      <c r="B10" s="282"/>
      <c r="C10" s="282"/>
      <c r="D10" s="282"/>
      <c r="E10" s="283"/>
      <c r="F10" s="281" t="s">
        <v>218</v>
      </c>
      <c r="G10" s="282"/>
      <c r="H10" s="282"/>
      <c r="I10" s="283"/>
    </row>
    <row r="11" spans="1:5" ht="12.75">
      <c r="A11" s="106"/>
      <c r="B11" s="106"/>
      <c r="C11" s="106"/>
      <c r="D11" s="106"/>
      <c r="E11" s="106"/>
    </row>
    <row r="12" ht="12.75"/>
    <row r="13" ht="35.25">
      <c r="A13" s="107" t="s">
        <v>219</v>
      </c>
    </row>
    <row r="14" ht="12.75"/>
    <row r="15" ht="12.75">
      <c r="A15" s="105" t="s">
        <v>220</v>
      </c>
    </row>
    <row r="16" ht="13.5" thickBot="1"/>
    <row r="17" ht="13.5" thickBot="1">
      <c r="B17" s="108">
        <v>0.0051</v>
      </c>
    </row>
    <row r="18" spans="9:10" ht="13.5" thickBot="1">
      <c r="I18" s="109">
        <v>1</v>
      </c>
      <c r="J18" s="110">
        <f>1+B21+B26+B34+B38</f>
        <v>1.071</v>
      </c>
    </row>
    <row r="19" spans="1:10" ht="13.5" thickBot="1">
      <c r="A19" s="105" t="s">
        <v>221</v>
      </c>
      <c r="I19" s="111">
        <v>2</v>
      </c>
      <c r="J19" s="110">
        <f>1+B17</f>
        <v>1.0051</v>
      </c>
    </row>
    <row r="20" spans="9:10" ht="13.5" thickBot="1">
      <c r="I20" s="111">
        <v>3</v>
      </c>
      <c r="J20" s="110">
        <f>1+B30</f>
        <v>1.0576</v>
      </c>
    </row>
    <row r="21" spans="2:10" ht="13.5" thickBot="1">
      <c r="B21" s="108">
        <v>0.004</v>
      </c>
      <c r="I21" s="112">
        <v>4</v>
      </c>
      <c r="J21" s="110">
        <f>1-C43-E43-G43-C45</f>
        <v>0.8935</v>
      </c>
    </row>
    <row r="22" ht="12.75"/>
    <row r="23" ht="12.75"/>
    <row r="24" ht="12.75">
      <c r="A24" s="105" t="s">
        <v>222</v>
      </c>
    </row>
    <row r="25" ht="13.5" thickBot="1"/>
    <row r="26" ht="13.5" thickBot="1">
      <c r="B26" s="108">
        <v>0.047</v>
      </c>
    </row>
    <row r="27" ht="12.75"/>
    <row r="28" ht="12.75">
      <c r="A28" s="105" t="s">
        <v>223</v>
      </c>
    </row>
    <row r="29" ht="13.5" thickBot="1"/>
    <row r="30" ht="13.5" thickBot="1">
      <c r="B30" s="108">
        <v>0.0576</v>
      </c>
    </row>
    <row r="31" ht="12.75"/>
    <row r="32" ht="12.75">
      <c r="A32" s="105" t="s">
        <v>224</v>
      </c>
    </row>
    <row r="33" ht="13.5" thickBot="1">
      <c r="A33" s="105" t="s">
        <v>225</v>
      </c>
    </row>
    <row r="34" ht="13.5" thickBot="1">
      <c r="B34" s="108">
        <v>0.01</v>
      </c>
    </row>
    <row r="35" ht="12.75"/>
    <row r="36" ht="12.75">
      <c r="A36" s="105" t="s">
        <v>226</v>
      </c>
    </row>
    <row r="37" ht="13.5" thickBot="1">
      <c r="A37" s="105" t="s">
        <v>225</v>
      </c>
    </row>
    <row r="38" ht="13.5" thickBot="1">
      <c r="B38" s="108">
        <v>0.01</v>
      </c>
    </row>
    <row r="39" ht="12.75">
      <c r="B39" s="113"/>
    </row>
    <row r="40" spans="1:2" ht="12.75">
      <c r="A40" s="105" t="s">
        <v>227</v>
      </c>
      <c r="B40" s="113"/>
    </row>
    <row r="41" ht="12.75"/>
    <row r="42" ht="13.5" thickBot="1"/>
    <row r="43" spans="2:7" ht="13.5" thickBot="1">
      <c r="B43" s="105" t="s">
        <v>228</v>
      </c>
      <c r="C43" s="108">
        <v>0.03</v>
      </c>
      <c r="D43" s="114" t="s">
        <v>229</v>
      </c>
      <c r="E43" s="108">
        <v>0.0065</v>
      </c>
      <c r="F43" s="114" t="s">
        <v>230</v>
      </c>
      <c r="G43" s="108">
        <v>0.025</v>
      </c>
    </row>
    <row r="44" ht="13.5" thickBot="1"/>
    <row r="45" spans="2:3" ht="13.5" thickBot="1">
      <c r="B45" s="105" t="s">
        <v>231</v>
      </c>
      <c r="C45" s="108">
        <v>0.045</v>
      </c>
    </row>
    <row r="50" spans="2:4" ht="30">
      <c r="B50" s="115" t="s">
        <v>232</v>
      </c>
      <c r="D50" s="116">
        <f>(J18*J19*J20/J21)-1</f>
        <v>0.27416487628427566</v>
      </c>
    </row>
  </sheetData>
  <sheetProtection/>
  <mergeCells count="10">
    <mergeCell ref="A9:E9"/>
    <mergeCell ref="F9:I9"/>
    <mergeCell ref="A10:E10"/>
    <mergeCell ref="F10:I10"/>
    <mergeCell ref="A2:H2"/>
    <mergeCell ref="A3:H3"/>
    <mergeCell ref="A4:I4"/>
    <mergeCell ref="A5:I5"/>
    <mergeCell ref="A6:I6"/>
    <mergeCell ref="A7:I7"/>
  </mergeCells>
  <printOptions/>
  <pageMargins left="0.787401575" right="0.787401575" top="0.984251969" bottom="0.984251969" header="0.492125985" footer="0.492125985"/>
  <pageSetup horizontalDpi="600" verticalDpi="600" orientation="portrait" paperSize="9" scale="96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3:H50"/>
  <sheetViews>
    <sheetView view="pageBreakPreview" zoomScale="60" zoomScalePageLayoutView="0" workbookViewId="0" topLeftCell="A4">
      <selection activeCell="B12" sqref="B12:C12"/>
    </sheetView>
  </sheetViews>
  <sheetFormatPr defaultColWidth="9.140625" defaultRowHeight="12.75"/>
  <cols>
    <col min="2" max="2" width="76.140625" style="0" customWidth="1"/>
    <col min="3" max="3" width="13.8515625" style="0" bestFit="1" customWidth="1"/>
    <col min="4" max="4" width="18.28125" style="0" bestFit="1" customWidth="1"/>
  </cols>
  <sheetData>
    <row r="3" spans="1:4" ht="18">
      <c r="A3" s="285" t="s">
        <v>128</v>
      </c>
      <c r="B3" s="285"/>
      <c r="C3" s="285"/>
      <c r="D3" s="285"/>
    </row>
    <row r="4" spans="1:4" ht="18">
      <c r="A4" s="285" t="s">
        <v>276</v>
      </c>
      <c r="B4" s="285"/>
      <c r="C4" s="285"/>
      <c r="D4" s="285"/>
    </row>
    <row r="5" spans="1:4" ht="18">
      <c r="A5" s="285" t="s">
        <v>277</v>
      </c>
      <c r="B5" s="285"/>
      <c r="C5" s="285"/>
      <c r="D5" s="285"/>
    </row>
    <row r="6" spans="1:4" ht="18">
      <c r="A6" s="286" t="s">
        <v>278</v>
      </c>
      <c r="B6" s="285"/>
      <c r="C6" s="285"/>
      <c r="D6" s="285"/>
    </row>
    <row r="7" spans="1:4" ht="18">
      <c r="A7" s="285" t="s">
        <v>289</v>
      </c>
      <c r="B7" s="285"/>
      <c r="C7" s="285"/>
      <c r="D7" s="285"/>
    </row>
    <row r="8" spans="1:8" ht="18" customHeight="1">
      <c r="A8" s="215" t="s">
        <v>280</v>
      </c>
      <c r="B8" s="215"/>
      <c r="C8" s="215"/>
      <c r="D8" s="215"/>
      <c r="E8" s="123"/>
      <c r="F8" s="123"/>
      <c r="G8" s="123"/>
      <c r="H8" s="123"/>
    </row>
    <row r="10" spans="1:4" ht="15.75">
      <c r="A10" s="287" t="s">
        <v>290</v>
      </c>
      <c r="B10" s="287"/>
      <c r="C10" s="287"/>
      <c r="D10" s="287"/>
    </row>
    <row r="11" spans="1:4" ht="14.25">
      <c r="A11" s="157" t="s">
        <v>291</v>
      </c>
      <c r="B11" s="157" t="s">
        <v>292</v>
      </c>
      <c r="C11" s="158" t="s">
        <v>293</v>
      </c>
      <c r="D11" s="158" t="s">
        <v>294</v>
      </c>
    </row>
    <row r="12" spans="1:4" ht="15">
      <c r="A12" s="159"/>
      <c r="B12" s="288" t="s">
        <v>295</v>
      </c>
      <c r="C12" s="289"/>
      <c r="D12" s="159"/>
    </row>
    <row r="13" spans="1:4" ht="15">
      <c r="A13" s="160" t="s">
        <v>296</v>
      </c>
      <c r="B13" s="161" t="s">
        <v>297</v>
      </c>
      <c r="C13" s="159"/>
      <c r="D13" s="159"/>
    </row>
    <row r="14" spans="1:4" ht="15">
      <c r="A14" s="162" t="s">
        <v>298</v>
      </c>
      <c r="B14" s="163" t="s">
        <v>299</v>
      </c>
      <c r="C14" s="164">
        <v>0</v>
      </c>
      <c r="D14" s="165">
        <v>0</v>
      </c>
    </row>
    <row r="15" spans="1:4" ht="15">
      <c r="A15" s="162" t="s">
        <v>300</v>
      </c>
      <c r="B15" s="163" t="s">
        <v>301</v>
      </c>
      <c r="C15" s="164">
        <v>1.5</v>
      </c>
      <c r="D15" s="165">
        <v>1.5</v>
      </c>
    </row>
    <row r="16" spans="1:4" ht="15">
      <c r="A16" s="162" t="s">
        <v>302</v>
      </c>
      <c r="B16" s="163" t="s">
        <v>303</v>
      </c>
      <c r="C16" s="164">
        <v>1</v>
      </c>
      <c r="D16" s="165">
        <v>1</v>
      </c>
    </row>
    <row r="17" spans="1:4" ht="15">
      <c r="A17" s="162" t="s">
        <v>304</v>
      </c>
      <c r="B17" s="163" t="s">
        <v>305</v>
      </c>
      <c r="C17" s="164">
        <v>0.2</v>
      </c>
      <c r="D17" s="165">
        <v>0.2</v>
      </c>
    </row>
    <row r="18" spans="1:4" ht="15">
      <c r="A18" s="162" t="s">
        <v>306</v>
      </c>
      <c r="B18" s="163" t="s">
        <v>307</v>
      </c>
      <c r="C18" s="164">
        <v>0.6</v>
      </c>
      <c r="D18" s="165">
        <v>0.6</v>
      </c>
    </row>
    <row r="19" spans="1:4" ht="15">
      <c r="A19" s="162" t="s">
        <v>308</v>
      </c>
      <c r="B19" s="163" t="s">
        <v>309</v>
      </c>
      <c r="C19" s="164">
        <v>2.5</v>
      </c>
      <c r="D19" s="165">
        <v>2.5</v>
      </c>
    </row>
    <row r="20" spans="1:4" ht="15">
      <c r="A20" s="162" t="s">
        <v>310</v>
      </c>
      <c r="B20" s="163" t="s">
        <v>311</v>
      </c>
      <c r="C20" s="164">
        <v>3</v>
      </c>
      <c r="D20" s="165">
        <v>3</v>
      </c>
    </row>
    <row r="21" spans="1:4" ht="15">
      <c r="A21" s="162" t="s">
        <v>312</v>
      </c>
      <c r="B21" s="163" t="s">
        <v>313</v>
      </c>
      <c r="C21" s="164">
        <v>8</v>
      </c>
      <c r="D21" s="165">
        <v>8</v>
      </c>
    </row>
    <row r="22" spans="1:4" ht="15">
      <c r="A22" s="162" t="s">
        <v>314</v>
      </c>
      <c r="B22" s="163" t="s">
        <v>315</v>
      </c>
      <c r="C22" s="164">
        <v>0</v>
      </c>
      <c r="D22" s="165">
        <v>0</v>
      </c>
    </row>
    <row r="23" spans="1:4" ht="15">
      <c r="A23" s="159"/>
      <c r="B23" s="166" t="s">
        <v>316</v>
      </c>
      <c r="C23" s="167">
        <f>SUM(C14:C22)</f>
        <v>16.8</v>
      </c>
      <c r="D23" s="167">
        <f>SUM(D14:D22)</f>
        <v>16.8</v>
      </c>
    </row>
    <row r="24" spans="1:4" ht="15">
      <c r="A24" s="159"/>
      <c r="B24" s="288" t="s">
        <v>295</v>
      </c>
      <c r="C24" s="289"/>
      <c r="D24" s="159"/>
    </row>
    <row r="25" spans="1:4" ht="15">
      <c r="A25" s="160" t="s">
        <v>317</v>
      </c>
      <c r="B25" s="161" t="s">
        <v>318</v>
      </c>
      <c r="C25" s="159"/>
      <c r="D25" s="159"/>
    </row>
    <row r="26" spans="1:4" ht="15">
      <c r="A26" s="162" t="s">
        <v>319</v>
      </c>
      <c r="B26" s="163" t="s">
        <v>320</v>
      </c>
      <c r="C26" s="164">
        <v>18.16</v>
      </c>
      <c r="D26" s="165" t="s">
        <v>321</v>
      </c>
    </row>
    <row r="27" spans="1:4" ht="15">
      <c r="A27" s="162" t="s">
        <v>322</v>
      </c>
      <c r="B27" s="163" t="s">
        <v>323</v>
      </c>
      <c r="C27" s="164">
        <v>4.16</v>
      </c>
      <c r="D27" s="165" t="s">
        <v>321</v>
      </c>
    </row>
    <row r="28" spans="1:4" ht="15">
      <c r="A28" s="162" t="s">
        <v>324</v>
      </c>
      <c r="B28" s="163" t="s">
        <v>325</v>
      </c>
      <c r="C28" s="164">
        <v>0.93</v>
      </c>
      <c r="D28" s="165">
        <v>0.69</v>
      </c>
    </row>
    <row r="29" spans="1:4" ht="15">
      <c r="A29" s="162" t="s">
        <v>326</v>
      </c>
      <c r="B29" s="163" t="s">
        <v>327</v>
      </c>
      <c r="C29" s="164">
        <v>11.21</v>
      </c>
      <c r="D29" s="165">
        <v>8.33</v>
      </c>
    </row>
    <row r="30" spans="1:4" ht="15">
      <c r="A30" s="162" t="s">
        <v>328</v>
      </c>
      <c r="B30" s="163" t="s">
        <v>329</v>
      </c>
      <c r="C30" s="164">
        <v>0.09</v>
      </c>
      <c r="D30" s="165">
        <v>0.06</v>
      </c>
    </row>
    <row r="31" spans="1:4" ht="15">
      <c r="A31" s="162" t="s">
        <v>330</v>
      </c>
      <c r="B31" s="163" t="s">
        <v>331</v>
      </c>
      <c r="C31" s="164">
        <v>0.75</v>
      </c>
      <c r="D31" s="165">
        <v>0.56</v>
      </c>
    </row>
    <row r="32" spans="1:4" ht="15">
      <c r="A32" s="162" t="s">
        <v>332</v>
      </c>
      <c r="B32" s="163" t="s">
        <v>333</v>
      </c>
      <c r="C32" s="164">
        <v>2.87</v>
      </c>
      <c r="D32" s="165" t="s">
        <v>321</v>
      </c>
    </row>
    <row r="33" spans="1:4" ht="15">
      <c r="A33" s="162" t="s">
        <v>334</v>
      </c>
      <c r="B33" s="163" t="s">
        <v>335</v>
      </c>
      <c r="C33" s="164">
        <v>0.13</v>
      </c>
      <c r="D33" s="165">
        <v>0.09</v>
      </c>
    </row>
    <row r="34" spans="1:4" ht="15">
      <c r="A34" s="162" t="s">
        <v>336</v>
      </c>
      <c r="B34" s="163" t="s">
        <v>337</v>
      </c>
      <c r="C34" s="164">
        <v>12.55</v>
      </c>
      <c r="D34" s="165">
        <v>9.33</v>
      </c>
    </row>
    <row r="35" spans="1:4" ht="15">
      <c r="A35" s="162" t="s">
        <v>338</v>
      </c>
      <c r="B35" s="163" t="s">
        <v>339</v>
      </c>
      <c r="C35" s="164">
        <v>0.03</v>
      </c>
      <c r="D35" s="165">
        <v>0.02</v>
      </c>
    </row>
    <row r="36" spans="1:4" ht="15">
      <c r="A36" s="159"/>
      <c r="B36" s="166" t="s">
        <v>316</v>
      </c>
      <c r="C36" s="167">
        <f>SUM(C26:C35)</f>
        <v>50.88000000000001</v>
      </c>
      <c r="D36" s="167">
        <f>SUM(D26:D35)</f>
        <v>19.080000000000002</v>
      </c>
    </row>
    <row r="37" spans="1:4" ht="15">
      <c r="A37" s="159"/>
      <c r="B37" s="288" t="s">
        <v>295</v>
      </c>
      <c r="C37" s="289"/>
      <c r="D37" s="159"/>
    </row>
    <row r="38" spans="1:4" ht="15">
      <c r="A38" s="160" t="s">
        <v>340</v>
      </c>
      <c r="B38" s="161" t="s">
        <v>341</v>
      </c>
      <c r="C38" s="159"/>
      <c r="D38" s="159"/>
    </row>
    <row r="39" spans="1:4" ht="15">
      <c r="A39" s="162" t="s">
        <v>342</v>
      </c>
      <c r="B39" s="163" t="s">
        <v>343</v>
      </c>
      <c r="C39" s="164">
        <v>8.32</v>
      </c>
      <c r="D39" s="165">
        <v>6.18</v>
      </c>
    </row>
    <row r="40" spans="1:4" ht="15">
      <c r="A40" s="162" t="s">
        <v>344</v>
      </c>
      <c r="B40" s="163" t="s">
        <v>345</v>
      </c>
      <c r="C40" s="164">
        <v>0.2</v>
      </c>
      <c r="D40" s="165">
        <v>0.15</v>
      </c>
    </row>
    <row r="41" spans="1:4" ht="15">
      <c r="A41" s="162" t="s">
        <v>346</v>
      </c>
      <c r="B41" s="163" t="s">
        <v>347</v>
      </c>
      <c r="C41" s="164">
        <v>1.87</v>
      </c>
      <c r="D41" s="165">
        <v>1.39</v>
      </c>
    </row>
    <row r="42" spans="1:4" ht="15">
      <c r="A42" s="162" t="s">
        <v>348</v>
      </c>
      <c r="B42" s="163" t="s">
        <v>349</v>
      </c>
      <c r="C42" s="164">
        <v>5.41</v>
      </c>
      <c r="D42" s="165">
        <v>4.02</v>
      </c>
    </row>
    <row r="43" spans="1:4" ht="15">
      <c r="A43" s="162" t="s">
        <v>350</v>
      </c>
      <c r="B43" s="163" t="s">
        <v>351</v>
      </c>
      <c r="C43" s="164">
        <v>0.7</v>
      </c>
      <c r="D43" s="165">
        <v>0.52</v>
      </c>
    </row>
    <row r="44" spans="1:4" ht="15">
      <c r="A44" s="159"/>
      <c r="B44" s="166" t="s">
        <v>316</v>
      </c>
      <c r="C44" s="167">
        <f>SUM(C39:C43)</f>
        <v>16.5</v>
      </c>
      <c r="D44" s="167">
        <f>SUM(D39:D43)</f>
        <v>12.259999999999998</v>
      </c>
    </row>
    <row r="45" spans="1:4" ht="15">
      <c r="A45" s="159"/>
      <c r="B45" s="288" t="s">
        <v>295</v>
      </c>
      <c r="C45" s="289"/>
      <c r="D45" s="159"/>
    </row>
    <row r="46" spans="1:4" ht="15">
      <c r="A46" s="160" t="s">
        <v>352</v>
      </c>
      <c r="B46" s="161" t="s">
        <v>353</v>
      </c>
      <c r="C46" s="159"/>
      <c r="D46" s="159"/>
    </row>
    <row r="47" spans="1:4" ht="15">
      <c r="A47" s="162" t="s">
        <v>354</v>
      </c>
      <c r="B47" s="163" t="s">
        <v>355</v>
      </c>
      <c r="C47" s="164">
        <v>8.55</v>
      </c>
      <c r="D47" s="165">
        <v>3.21</v>
      </c>
    </row>
    <row r="48" spans="1:4" ht="30">
      <c r="A48" s="162" t="s">
        <v>356</v>
      </c>
      <c r="B48" s="163" t="s">
        <v>357</v>
      </c>
      <c r="C48" s="164">
        <v>0.7</v>
      </c>
      <c r="D48" s="165">
        <v>0.52</v>
      </c>
    </row>
    <row r="49" spans="1:4" ht="15">
      <c r="A49" s="159"/>
      <c r="B49" s="168" t="s">
        <v>316</v>
      </c>
      <c r="C49" s="169">
        <f>SUM(C47:C48)</f>
        <v>9.25</v>
      </c>
      <c r="D49" s="169">
        <f>SUM(D47:D48)</f>
        <v>3.73</v>
      </c>
    </row>
    <row r="50" spans="1:4" ht="14.25">
      <c r="A50" s="290" t="s">
        <v>358</v>
      </c>
      <c r="B50" s="290"/>
      <c r="C50" s="170">
        <f>C23+C36+C44+C49</f>
        <v>93.43</v>
      </c>
      <c r="D50" s="171">
        <f>D23+D36+D44+D49</f>
        <v>51.87</v>
      </c>
    </row>
  </sheetData>
  <sheetProtection/>
  <mergeCells count="12">
    <mergeCell ref="B12:C12"/>
    <mergeCell ref="B24:C24"/>
    <mergeCell ref="B37:C37"/>
    <mergeCell ref="B45:C45"/>
    <mergeCell ref="A50:B50"/>
    <mergeCell ref="A5:D5"/>
    <mergeCell ref="A3:D3"/>
    <mergeCell ref="A4:D4"/>
    <mergeCell ref="A6:D6"/>
    <mergeCell ref="A7:D7"/>
    <mergeCell ref="A8:D8"/>
    <mergeCell ref="A10:D10"/>
  </mergeCells>
  <printOptions/>
  <pageMargins left="0.511811024" right="0.511811024" top="0.787401575" bottom="0.787401575" header="0.31496062" footer="0.31496062"/>
  <pageSetup horizontalDpi="600" verticalDpi="600" orientation="portrait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Madaleno Freitas</cp:lastModifiedBy>
  <cp:lastPrinted>2022-03-08T22:46:29Z</cp:lastPrinted>
  <dcterms:created xsi:type="dcterms:W3CDTF">1997-01-10T22:22:50Z</dcterms:created>
  <dcterms:modified xsi:type="dcterms:W3CDTF">2022-03-09T15:34:52Z</dcterms:modified>
  <cp:category/>
  <cp:version/>
  <cp:contentType/>
  <cp:contentStatus/>
</cp:coreProperties>
</file>